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52" windowWidth="6000" windowHeight="655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<sst xmlns="http://schemas.openxmlformats.org/spreadsheetml/2006/main" count="1980" uniqueCount="728">
  <si>
    <t xml:space="preserve">Учебно-методические кабинеты, централизованные бухгалтерии,группы хоз обслуживания,учебные фильмотеки, межшкольные учебно-производствен-ные комбинаты,логопедические пункты </t>
  </si>
  <si>
    <t>08 00</t>
  </si>
  <si>
    <t>Культура</t>
  </si>
  <si>
    <t xml:space="preserve">     </t>
  </si>
  <si>
    <t>08 01</t>
  </si>
  <si>
    <t>Дворцы и дома культуры,другие учреждения культуры и средств массовой информации</t>
  </si>
  <si>
    <t>440 00 00</t>
  </si>
  <si>
    <t>441 00 00</t>
  </si>
  <si>
    <t>442 00 00</t>
  </si>
  <si>
    <t>505 70 00</t>
  </si>
  <si>
    <t>505 70 01</t>
  </si>
  <si>
    <t>Мероприятия в сфере культуры, кинематографии , средств массовой информации</t>
  </si>
  <si>
    <t>450 00 00</t>
  </si>
  <si>
    <t>Государственная поддержка в сфере культуры, кинематографии , средств массовой информации</t>
  </si>
  <si>
    <t>08 02</t>
  </si>
  <si>
    <t>09 00</t>
  </si>
  <si>
    <t>09 01</t>
  </si>
  <si>
    <t>Учреждения, обеспечивающие предоставление услуг в сфере здравоохранения</t>
  </si>
  <si>
    <t>469 00 00</t>
  </si>
  <si>
    <t>больницы ,клиники.госпитали</t>
  </si>
  <si>
    <t>470 00 00</t>
  </si>
  <si>
    <t>471 00 00</t>
  </si>
  <si>
    <t>477 00 00</t>
  </si>
  <si>
    <t>09 02</t>
  </si>
  <si>
    <t>10  00</t>
  </si>
  <si>
    <t>Социальная политика</t>
  </si>
  <si>
    <t xml:space="preserve">Пенсионное обеспечение </t>
  </si>
  <si>
    <t>10 01</t>
  </si>
  <si>
    <t>Пенсии</t>
  </si>
  <si>
    <t>490 00 00</t>
  </si>
  <si>
    <t>Социальное обслуживание населения</t>
  </si>
  <si>
    <t>10 02</t>
  </si>
  <si>
    <t>Учреждения социального обслуживания населения</t>
  </si>
  <si>
    <t>Социальное обеспечение населения</t>
  </si>
  <si>
    <t>10 03</t>
  </si>
  <si>
    <t>505 00 00</t>
  </si>
  <si>
    <t>10 04</t>
  </si>
  <si>
    <t xml:space="preserve">   финансовое обеспечение наградной системы</t>
  </si>
  <si>
    <t xml:space="preserve">продовольственное обеспечение </t>
  </si>
  <si>
    <t xml:space="preserve">Пособия и компенсации военнослужащим,и приравненным к ним лиц ам ,а также уволенным из их числа </t>
  </si>
  <si>
    <t xml:space="preserve">в том числе: топливо-сбытовые организации </t>
  </si>
  <si>
    <t>начальные,неполные средние,средние школы, школы-детские сады.вечерние образовательные школы</t>
  </si>
  <si>
    <t>в том числе:</t>
  </si>
  <si>
    <t>202 00 00</t>
  </si>
  <si>
    <t>Средства массовой информации</t>
  </si>
  <si>
    <t>Телерадикомпании и периодическая печать и издательства</t>
  </si>
  <si>
    <t>Мниципальная целевая программа "Пресса"</t>
  </si>
  <si>
    <t>Телерадикомпании и телеорганизации</t>
  </si>
  <si>
    <t>Субсидии юридическим лицам</t>
  </si>
  <si>
    <t xml:space="preserve"> Периодическая печать и издательства</t>
  </si>
  <si>
    <t>1200</t>
  </si>
  <si>
    <t>поддержка коммунального хозяйства</t>
  </si>
  <si>
    <t xml:space="preserve"> Реализация государственных  функций , связанных с общегосударственным управлением</t>
  </si>
  <si>
    <t>0401</t>
  </si>
  <si>
    <t>013</t>
  </si>
  <si>
    <t xml:space="preserve"> мероприятия по содействию занятости населения , направленные на снижение напряженности  на рынке труда КО </t>
  </si>
  <si>
    <t>Школы,финансируемые за счет субвенции по передаваемым местным бюджетам госполномочий -обеспечение деятельности подведомственных учреждений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</si>
  <si>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(областной бюджет)</t>
  </si>
  <si>
    <t>520  63 00</t>
  </si>
  <si>
    <t>из них : финансируемые за счет субвенции из областного бюджета по передаваемым местным бюджетам госполномочиям на обеспечение государственных гарантий бесплатного образования в общеобразовательных учреждениях</t>
  </si>
  <si>
    <t>202 58 01</t>
  </si>
  <si>
    <t xml:space="preserve">Обеспечение деятельности подведомственных учреждений ,финансируемые из  бюджета городского округа </t>
  </si>
  <si>
    <t>424 99 09</t>
  </si>
  <si>
    <t>42499 09</t>
  </si>
  <si>
    <t>001</t>
  </si>
  <si>
    <t>Школы- интернаты ,финансируемые за счет субвенции по передаваемым местным бюджетам госполномочий -обеспечение деятельности подведомственных учреждений</t>
  </si>
  <si>
    <t xml:space="preserve">из них : </t>
  </si>
  <si>
    <t>202 71 02</t>
  </si>
  <si>
    <t xml:space="preserve"> Закон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</si>
  <si>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 xml:space="preserve"> Закон Кемеровской области от 8 апреля 2008 года № 14-ОЗ «О мерах социальной поддержки отдельных категорий многодетных матерей»</t>
  </si>
  <si>
    <t>Обеспечение мер социальной поддержки реабилитированных лиц и лиц, признанных пострадавшими от политических репрессий ФБ</t>
  </si>
  <si>
    <t>Обеспечение мер социальной поддержки реабилитированных лиц и лиц, признанных пострадавшими от политических репрессий ОБ</t>
  </si>
  <si>
    <t xml:space="preserve">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</si>
  <si>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Школы- интернаты(коррекционные),финансируемые за счет субвенции на выполнение передаваемых местным бюджетам госполномочий на бесплатное образование в специальных(коррекционных)образовательных учреждениях</t>
  </si>
  <si>
    <t>Школы- интернаты(сиротские),финансируемые за счет субвенции на выполнение передаваемых местным бюджетам госпономочий  на социальную поддержку детей-сирот и оставшихся без попечения родителей, воспитывающихся в образовательных учреждениях для детей-сирот</t>
  </si>
  <si>
    <t>Детские дома ,финансируемые за счет субвенции по передаваемым местным бюджетам госполномочий -обеспечение деятельности подведомственных учреждений</t>
  </si>
  <si>
    <t>Детские дома,финансируемые за счет субвенции ( сиротской)  на выполнение передаваемых местным бюджетам госпономочий  на социальную поддержку детей-сирот и оставшихся без попечения родителей, воспитывающихся в образовательных учреждениях для детей-сирот</t>
  </si>
  <si>
    <t>Переподготовка и повышение квалификации</t>
  </si>
  <si>
    <t>07 05</t>
  </si>
  <si>
    <t>429 00 00</t>
  </si>
  <si>
    <t>Культура,кинематография и средства массовой информации</t>
  </si>
  <si>
    <t>Цетры спортивной подготовки-собрные команды ( учреждения физкультуры и спорта)</t>
  </si>
  <si>
    <t>482 00 00</t>
  </si>
  <si>
    <t>Учреждения социального обслуживания населения, финансируемые за счет субвенции по передаваемым  местным бюджетам госполномочиям - обеспечение деятельности подведомственных учреждений</t>
  </si>
  <si>
    <t>в том Числе:</t>
  </si>
  <si>
    <t xml:space="preserve">в том числе:  </t>
  </si>
  <si>
    <t>093 00 00</t>
  </si>
  <si>
    <t>09 04</t>
  </si>
  <si>
    <t xml:space="preserve">в т.ч. </t>
  </si>
  <si>
    <t>Воинские формирования (органы, подразделения)</t>
  </si>
  <si>
    <t>поереподготовка и повышение квалификации кадров(органов МСУ)</t>
  </si>
  <si>
    <t xml:space="preserve"> Другие вопросы в социальной политике</t>
  </si>
  <si>
    <t>10 06</t>
  </si>
  <si>
    <t>795 00 00</t>
  </si>
  <si>
    <t xml:space="preserve">Целевые программы муниципального образования-мероприятия в области социальной политики </t>
  </si>
  <si>
    <t>795  033 00</t>
  </si>
  <si>
    <t>795 03 31</t>
  </si>
  <si>
    <t>795 03 32</t>
  </si>
  <si>
    <t>795 03 33</t>
  </si>
  <si>
    <t>795 03 34</t>
  </si>
  <si>
    <t>795 03 35</t>
  </si>
  <si>
    <t>795 03 36</t>
  </si>
  <si>
    <t>795 03 20</t>
  </si>
  <si>
    <t>Целевые программы муниципальных образований</t>
  </si>
  <si>
    <t>02 00</t>
  </si>
  <si>
    <t xml:space="preserve"> Национальная оборона </t>
  </si>
  <si>
    <t>Обеспечение деятельности подведомственных учреждений (содержание МУ Архитектурно- планировочное бюро , в т.ч. за счет возмещения расходов по бесплатным услугам населению  )</t>
  </si>
  <si>
    <t>Обслуживание государственного и муниципального долга</t>
  </si>
  <si>
    <t>процентные платежи по муниципальному долгу</t>
  </si>
  <si>
    <t>065 00 00</t>
  </si>
  <si>
    <t>Обеспечение деятельности подведомственных учреждений - без учета целевой программы</t>
  </si>
  <si>
    <t xml:space="preserve">                              от 26.04.2012г № 53/316-н</t>
  </si>
  <si>
    <t xml:space="preserve">       перспективный  план-за счет земельных ресурсов</t>
  </si>
  <si>
    <t>092 03 29</t>
  </si>
  <si>
    <t>Школы-детские сады,начальные школы,неполные -средние,средние, финансируемые из  бюджета бюджета городского округа ( обеспечение деятельности подведомствнных учреждений) без учета целевой программы</t>
  </si>
  <si>
    <t>Учебно-методические кабинеты,централизованные бухгалтерии.группы хозобслуживания,уч. Фильмотеки,межшкольные учебно-производственные комбинаты,логопедические пункты,финансируемые из  бюджета городского округа</t>
  </si>
  <si>
    <t>Учреждения социального обслуживания населения,финансируемые из бюджета городского округа - обеспечение деятельности подведомственных учреждений</t>
  </si>
  <si>
    <t xml:space="preserve"> Иные безвозмездные и безвозвратные перечисления организациям</t>
  </si>
  <si>
    <t>520  00 00</t>
  </si>
  <si>
    <t>795 03 37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</si>
  <si>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</si>
  <si>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</si>
  <si>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</si>
  <si>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795 03 50</t>
  </si>
  <si>
    <t>Обеспечение деятельности подведомственных учреждений за счет бюджета городского округа</t>
  </si>
  <si>
    <t>Стационарная медицинская помощь</t>
  </si>
  <si>
    <t>Амбулаторная помощь</t>
  </si>
  <si>
    <t xml:space="preserve">Скорая медицинская помощь </t>
  </si>
  <si>
    <t>Физическая культура и спорт</t>
  </si>
  <si>
    <t>Муниципальная целевая программа " Детский сад"</t>
  </si>
  <si>
    <t>420 99 60</t>
  </si>
  <si>
    <t>Обеспечение деятельности подведомственных учреждений (Детские дошкольные учреждения, финансируемые из бюджета городского округа ,без целевой программа)</t>
  </si>
  <si>
    <t>Реализация государственных функций в области здравоохранения, физкультуры и спорта</t>
  </si>
  <si>
    <t xml:space="preserve"> </t>
  </si>
  <si>
    <t>5 00</t>
  </si>
  <si>
    <t>202 58 10</t>
  </si>
  <si>
    <t xml:space="preserve">   Уплата налога на имущество организаций и земельного налога</t>
  </si>
  <si>
    <t xml:space="preserve">     Уплата налога на имущество организаций и земельного налога</t>
  </si>
  <si>
    <t xml:space="preserve">      Уплата налога на имущество организаций и земельного налога</t>
  </si>
  <si>
    <t>070 0500</t>
  </si>
  <si>
    <t>505 55 32</t>
  </si>
  <si>
    <t>505 71 00</t>
  </si>
  <si>
    <t>505 71 01</t>
  </si>
  <si>
    <t xml:space="preserve"> Закон Кемеровской области  " о ежемесячной денежной  выплате на  хлеб отдельной категории граждан»</t>
  </si>
  <si>
    <t>ежемесячная денежная  выплата на  хлеб отдельной категории граждан»</t>
  </si>
  <si>
    <t>505 73 00</t>
  </si>
  <si>
    <t>505 73 01</t>
  </si>
  <si>
    <t>Выплаты инвалидам компенсаций  страховых премий по договорам  обязательной гражданской ответственности  владельцев ТС</t>
  </si>
  <si>
    <t>505 45 00</t>
  </si>
  <si>
    <t xml:space="preserve">Социальные выплаты </t>
  </si>
  <si>
    <t>Единовременное пособие беременной жене военнослужащего ,  ежемесячное пособие на ребенка</t>
  </si>
  <si>
    <t>505 19 00</t>
  </si>
  <si>
    <t xml:space="preserve">Социальные льготы за счет средств местного бюджета  всего: </t>
  </si>
  <si>
    <t xml:space="preserve"> в т.ч. </t>
  </si>
  <si>
    <t xml:space="preserve">льготы по ЖКУ  одинокопроживающим гражданам , инвалидам и участникам ВОВ </t>
  </si>
  <si>
    <t>Субсидии населению по оплате ЖКУ ( оплата банковских и почтовых услуг)</t>
  </si>
  <si>
    <t>Содержание ребенка в семье опекуна и приемной семье, а также оплата труда приемного родителя ОБ</t>
  </si>
  <si>
    <t>520 66 11</t>
  </si>
  <si>
    <t>520 66 00</t>
  </si>
  <si>
    <t>520 66 12</t>
  </si>
  <si>
    <t>520 66 13</t>
  </si>
  <si>
    <t>795 03 40</t>
  </si>
  <si>
    <t>Муниципальная целевая программа "Доступная среда жизнедеятельности инвалидов"</t>
  </si>
  <si>
    <t xml:space="preserve">    Уплата налога на имущество организаций и земельного налога</t>
  </si>
  <si>
    <t xml:space="preserve">   Уплата налога на имущество организаций и земельного налога ( финансируемое из бюджета городского округа )</t>
  </si>
  <si>
    <t xml:space="preserve">     Уплата налога на имуществоорганизаций и земельного налога</t>
  </si>
  <si>
    <t xml:space="preserve">      Уплата налога на имущество организацийи земельного налога</t>
  </si>
  <si>
    <t>Обеспечение деятельности подведомственных учреждений (содержание комитета по земельным ресурсам и муниципального имущества )</t>
  </si>
  <si>
    <t>520 10 00</t>
  </si>
  <si>
    <t>505 79 00</t>
  </si>
  <si>
    <t>505 79 01</t>
  </si>
  <si>
    <t>Меры социальной поддержки отдельных категорий многодетных матерей</t>
  </si>
  <si>
    <t>505 78 00</t>
  </si>
  <si>
    <t>Социальная поддержка граждан, усыновивших (удочеривших) детей-сирот и детей, оставшихся без попечения родителей</t>
  </si>
  <si>
    <t>505 78 01</t>
  </si>
  <si>
    <t>420 99 01</t>
  </si>
  <si>
    <t>Выплата средств для обеспечения проездными билетами медицинского персонала терапевтических и педиатрических участков первичного звена</t>
  </si>
  <si>
    <t>за счет субвенции из областного бюджета на выполнение передаваемых местному бюджету госполномочий,   субсидий и трансфертов с учетом остатка 01.01.2008г</t>
  </si>
  <si>
    <t>Здравоохранение , физическая культура и спорт</t>
  </si>
  <si>
    <t>04  12</t>
  </si>
  <si>
    <t>04 12</t>
  </si>
  <si>
    <t>01 11</t>
  </si>
  <si>
    <t>02 03</t>
  </si>
  <si>
    <t xml:space="preserve"> Охрана семьи и детства</t>
  </si>
  <si>
    <t>0502</t>
  </si>
  <si>
    <t xml:space="preserve">  Компенсация выпадающих доходов организациям, предоставляющим населению услуги электроснабжения по тарифам, не обеспечивающим возмещение издержек</t>
  </si>
  <si>
    <t>006</t>
  </si>
  <si>
    <t>в т.ч поселки</t>
  </si>
  <si>
    <t>поддержка жилищного хозяйства</t>
  </si>
  <si>
    <t>05 03</t>
  </si>
  <si>
    <t xml:space="preserve">    прочие мероприятия в коммунальном хозяйстве ( субсидии юрлицам), в т.ч. Содержание смотрителей кладбищ - 800 т.р.</t>
  </si>
  <si>
    <t>Муниципальная  целевая программа "Капитальное строительство и капитальный ремонт и реконструкция зданий и сооружений "</t>
  </si>
  <si>
    <t xml:space="preserve"> Муниципальная целевая программа"  Водоснабжение и инженерная защита от подтопления  города Белово "</t>
  </si>
  <si>
    <t>Муниципальная целевая программа "Комплексные меры противодействия употреблению наркотиков и их незаконному обороту на территории г.Белово"</t>
  </si>
  <si>
    <t>Муниципальная целевая программа "Комплексные меры противодействия употреблению наркотиков и их незаконному обороту на территории г.Белово "</t>
  </si>
  <si>
    <t>Мероприятия в сфере кудьтуры</t>
  </si>
  <si>
    <t>долгосрочная целевая программа "Соц.развитие наций и народностей "  проведение национального праздника "Пардакай</t>
  </si>
  <si>
    <t>Муниципальная  целевая программа "Социальная поддержка населения г Белово "</t>
  </si>
  <si>
    <t>Муниципальная целевая программа"Социальная поддержка населения ",подпрограмма№1" Оказание "Материальной помощи"</t>
  </si>
  <si>
    <t>Муниципальная целевая программа "Социальная поддержка населения г.Белово"подпрограмма№2 " Организация проведения памятных и юбилейных дат, праздничных и других мероприятий"</t>
  </si>
  <si>
    <t>Муниципальная целевая программа"Социальная поддержка населения г.Белово ",подпрограмм№ 3 "Ветеран"</t>
  </si>
  <si>
    <t>Муниципальная целевая программа "Социальная поддержка населения г.Беловог",подпрограмма №4 "Реабилитация инвалидов"</t>
  </si>
  <si>
    <t>Социальная поддержка и социальное обслуживание населения в части содержания органов местного самоуправления за счет субвенции</t>
  </si>
  <si>
    <t>Руководство и управление в сфере установленных функций органов гос.власти субъектов РФ  и органов местного самоуправления (осуществление полномочий МУ КСЗ)</t>
  </si>
  <si>
    <t>Муниципальная целевая программа "Социальная поддержка населения г.Белово " ,подпрограмма№5 "Доступная среда жизнедеятельности инвалидов"</t>
  </si>
  <si>
    <t>Муниципальная целевая программа "Социальная поддержка населения г.Белово ",подпрограмма №6 "Социальная адаптация граждан,уволенных с военной службы и членов их семей"</t>
  </si>
  <si>
    <t xml:space="preserve">               городского округа за 2011 год"</t>
  </si>
  <si>
    <t xml:space="preserve">Распределение бюджетных ассигнований бюджета Беловского городского округа по разделам, подразделам, целевым статьям и видам расходов классификации расходов бюджетов на 2011 год </t>
  </si>
  <si>
    <t xml:space="preserve">Бюджетные ассигнования на 2011 год , всего </t>
  </si>
  <si>
    <t>Кассовые исполнение за 2011 год</t>
  </si>
  <si>
    <t>Обеспечение проведение выборов и референдумов</t>
  </si>
  <si>
    <t>01 07</t>
  </si>
  <si>
    <t>0200000</t>
  </si>
  <si>
    <t>Проведение выборов в представительный орган МО</t>
  </si>
  <si>
    <t>097</t>
  </si>
  <si>
    <t>01 13</t>
  </si>
  <si>
    <t>Создание и функционирование комиссий  по делам несовершеннолетних и защите их прав</t>
  </si>
  <si>
    <t xml:space="preserve">Создание административных  комиссий </t>
  </si>
  <si>
    <t>Муниципальная целевая программа "Социальная поддержка населения г.Белово ",подпрограмма №7 "Финансовая поддержка общественных организаций города"</t>
  </si>
  <si>
    <t>подпрограмма "Дополнительные мероприятия по содействию занятости населения , направленные на снижение напряженности  на рынке труда КО за счет м/б</t>
  </si>
  <si>
    <t>Функционирование высшего должностного лица субъекта Российской Федерации и муниципального образования</t>
  </si>
  <si>
    <t>001 00 11</t>
  </si>
  <si>
    <t>Глава  города Белово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</si>
  <si>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</si>
  <si>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</si>
  <si>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Совета народных депутатов Беловского городского округа</t>
  </si>
  <si>
    <t>001 00 12</t>
  </si>
  <si>
    <t>Обеспечение жильем отдельных категорий граждан, установленных ФЗ от 12.01.1995 г. № 5-ФЗ "О ветеранах" и в соответствии с Указом Президента РФ от 07.05.2008 г.№714 "Об обеспечении жильем ветеранов ВОВ 1941-1945 г.г."</t>
  </si>
  <si>
    <t>Депутаты (члены)  Совета народных депутатов  Беловского городского округа</t>
  </si>
  <si>
    <t>001 00 13</t>
  </si>
  <si>
    <t>001 04 00</t>
  </si>
  <si>
    <t>аппарат органов местного самоуправления</t>
  </si>
  <si>
    <t>001 00 14</t>
  </si>
  <si>
    <t>001 00 08</t>
  </si>
  <si>
    <t>001 00 07</t>
  </si>
  <si>
    <t>Осуществление функций по хранению, комплектованию, учету и использованию документов архивного фонда Кемеровской области</t>
  </si>
  <si>
    <t>001 00 06</t>
  </si>
  <si>
    <t>Процентные платежи по долговым обязательствам</t>
  </si>
  <si>
    <t>065 03 00</t>
  </si>
  <si>
    <t xml:space="preserve">прочие расходы </t>
  </si>
  <si>
    <t>0 13</t>
  </si>
  <si>
    <t>Резервные фонды местных администраций</t>
  </si>
  <si>
    <t>070 05 00</t>
  </si>
  <si>
    <t>092 03 00</t>
  </si>
  <si>
    <t>092 03 21</t>
  </si>
  <si>
    <t>092 03 19</t>
  </si>
  <si>
    <t>092 03 09</t>
  </si>
  <si>
    <t>в том числе :расходы по оплате статуслуг, на  общепоселковые мероприятия и др. за счет бюджета городского округа</t>
  </si>
  <si>
    <t>Подпрограмма" Обеспечение земельных участков коммунальной инфраструктурой"</t>
  </si>
  <si>
    <t>Предоставление гражданам субсидий на оплату жилого помещения и коммунальных услуг( средства областного бюджета)</t>
  </si>
  <si>
    <t>Долгосрочная целевая программа "Молодежь Кузбасса"</t>
  </si>
  <si>
    <t>подпрограмма "Молодежь Кузбасса" ( организация работы подростковых отрядов</t>
  </si>
  <si>
    <t>505 48 02</t>
  </si>
  <si>
    <t>Ежемесячное пособие на ребенка (средства областного бюджета)</t>
  </si>
  <si>
    <t xml:space="preserve">Учреждения по обеспечению хозяйственного обслуживания (расходы на содержание административных зданий и и гаражей органов местного самоуправления,включая территориальные управления) </t>
  </si>
  <si>
    <t>Выполнение функций бюджетными учреждениями</t>
  </si>
  <si>
    <t>0 01</t>
  </si>
  <si>
    <t xml:space="preserve">  Мобилизационная и вневойсковая подготовка.</t>
  </si>
  <si>
    <t>Осуществление первичного воинского учета на территориях, где отсутствуют военные комиссариаты</t>
  </si>
  <si>
    <t>001 36 00</t>
  </si>
  <si>
    <t>202 72 00</t>
  </si>
  <si>
    <t xml:space="preserve">вещевое довольствие </t>
  </si>
  <si>
    <t>522 71 08</t>
  </si>
  <si>
    <t xml:space="preserve">компенсация стоимости вещевого имущества  </t>
  </si>
  <si>
    <t>0 24</t>
  </si>
  <si>
    <t>Функционирование органов в сфере национальной безопасности, правоохранительной деятельности и обороны</t>
  </si>
  <si>
    <t>202 72 03</t>
  </si>
  <si>
    <t>0 14</t>
  </si>
  <si>
    <t>202 71 00</t>
  </si>
  <si>
    <t xml:space="preserve">военный персонал , без учета целевой программы </t>
  </si>
  <si>
    <t>202 58 00</t>
  </si>
  <si>
    <t xml:space="preserve">Функционирование органов в сфере национальной безопасности и правоохранительной деятельности ( в т.ч гражданский персонал), всего  </t>
  </si>
  <si>
    <r>
      <t xml:space="preserve">  Учебно-методические кабинеты, </t>
    </r>
    <r>
      <rPr>
        <i/>
        <u val="single"/>
        <sz val="8"/>
        <rFont val="Arial Cyr"/>
        <family val="0"/>
      </rPr>
      <t>централизованные бухгалтерии</t>
    </r>
    <r>
      <rPr>
        <i/>
        <sz val="8"/>
        <rFont val="Arial Cyr"/>
        <family val="0"/>
      </rPr>
      <t xml:space="preserve">,группы хоз обслуживания,учебные фильмотеки, межшкольные учебно-производствен-ные комбинаты,логопедические пункты </t>
    </r>
  </si>
  <si>
    <r>
      <t xml:space="preserve"> Учебно-методические кабинеты, </t>
    </r>
    <r>
      <rPr>
        <i/>
        <u val="single"/>
        <sz val="8"/>
        <rFont val="Arial Cyr"/>
        <family val="0"/>
      </rPr>
      <t>централизованные бухгал-терии</t>
    </r>
    <r>
      <rPr>
        <i/>
        <sz val="8"/>
        <rFont val="Arial Cyr"/>
        <family val="0"/>
      </rPr>
      <t xml:space="preserve">, группы хоз обслуживания,учебные фильмотеки, меж-школьные учебно-производственные комбинаты, логопедические пункты </t>
    </r>
  </si>
  <si>
    <t>202 67 00</t>
  </si>
  <si>
    <t>202 76 00</t>
  </si>
  <si>
    <t>социальные выплаты</t>
  </si>
  <si>
    <t>0 05</t>
  </si>
  <si>
    <t>Муниципальная целевая программа "Комплексные меры противодействия употреблению наркотиков и их незаконному обороту на территории г.Белово ", всего</t>
  </si>
  <si>
    <t>202 67 10</t>
  </si>
  <si>
    <t>Муниципальная целевая программа "Комплексные меры противодействия употреблению наркотиков и их незаконному обороту на территории г.Белово"( военный персонал)</t>
  </si>
  <si>
    <t>Муниципальная целевая программа "Комплексные меры противодействия употреблению наркотиков и их незаконному обороту на территории г.Белово"( функционирование органов…)</t>
  </si>
  <si>
    <t>795 03 80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</si>
  <si>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</si>
  <si>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005</t>
  </si>
  <si>
    <t>ФЦП "Обеспечение жильем молодых семей"</t>
  </si>
  <si>
    <t>Подпрограмма "Обеспечение жильем молодых семей"</t>
  </si>
  <si>
    <t>ДЦП "Жилище"</t>
  </si>
  <si>
    <t>Организация других функций, связанных с обеспечением национальной безопасности и правоохранительной деятельности</t>
  </si>
  <si>
    <t>247 99 00</t>
  </si>
  <si>
    <t>Топливо- энергетический комплекс</t>
  </si>
  <si>
    <t>248 01 00</t>
  </si>
  <si>
    <t>субсидии юридическим лицам</t>
  </si>
  <si>
    <t>0 06</t>
  </si>
  <si>
    <t>505 55 31</t>
  </si>
  <si>
    <t xml:space="preserve"> Иные безвозмездные и безвозвратные перечисления 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</si>
  <si>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</si>
  <si>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</si>
  <si>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</si>
  <si>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 xml:space="preserve">за счет собственных доходов, дотации на выравнивание </t>
  </si>
  <si>
    <t>340 03 00</t>
  </si>
  <si>
    <t>Мероприятия по землеустройству и землепользованию</t>
  </si>
  <si>
    <t>0 54</t>
  </si>
  <si>
    <t>340 99 00</t>
  </si>
  <si>
    <t>бюджетные инвестиции</t>
  </si>
  <si>
    <t>0 03</t>
  </si>
  <si>
    <t>0019300</t>
  </si>
  <si>
    <t xml:space="preserve">субсидии юридическим лицам </t>
  </si>
  <si>
    <t xml:space="preserve">Капитальный ремонт госуд жилищного фонда субъекта Федерации и муниципального жилищного фонда </t>
  </si>
  <si>
    <t>0019309</t>
  </si>
  <si>
    <t xml:space="preserve">мероприятия в области  коммунального хозяйства  </t>
  </si>
  <si>
    <t>Благоустройство городского округа</t>
  </si>
  <si>
    <t>содержание мест захоронения</t>
  </si>
  <si>
    <t xml:space="preserve">      Прочие мероприятия по благоустройству городских округов и поселений  (организация сбора, вывоза и переработка ТБО, содержание мест их захоронения)</t>
  </si>
  <si>
    <t>795 03 00</t>
  </si>
  <si>
    <t>Обеспечение деятельности подведомственных учреждений</t>
  </si>
  <si>
    <t>420 99 00</t>
  </si>
  <si>
    <t>Организация и осуществление деятельности по опеке и попечительству</t>
  </si>
  <si>
    <t>520 52 00</t>
  </si>
  <si>
    <t>520 09 00</t>
  </si>
  <si>
    <t>Ежемесячное денежное вознаграждение за классное руководство</t>
  </si>
  <si>
    <t>420 99 09</t>
  </si>
  <si>
    <t>Детские дошкольные учреждения</t>
  </si>
  <si>
    <t>421 99 00</t>
  </si>
  <si>
    <t>Обеспечение деятельности подведомственных учреждений ( с учетом целевой програмы)</t>
  </si>
  <si>
    <t>421 99 09</t>
  </si>
  <si>
    <t>421 99 03</t>
  </si>
  <si>
    <t>421 99 10</t>
  </si>
  <si>
    <t>420 95 00</t>
  </si>
  <si>
    <t>420 95 09</t>
  </si>
  <si>
    <t>421 95 00</t>
  </si>
  <si>
    <t>421 95 09</t>
  </si>
  <si>
    <t>422 95 00</t>
  </si>
  <si>
    <t>422 95 09</t>
  </si>
  <si>
    <t>Учебные заведения и курсы по переподготовки кадров</t>
  </si>
  <si>
    <t>431 95 00</t>
  </si>
  <si>
    <t>431 95 09</t>
  </si>
  <si>
    <t>Муниципальная целевая программа " Комплексные меры противодействия употреблению наркотиков и их незаконному  обороту на территории г Белово "Обеспечение деятельности подведомственных учреждений</t>
  </si>
  <si>
    <t>422 99 00</t>
  </si>
  <si>
    <t>422 99 01</t>
  </si>
  <si>
    <t>422 99 02</t>
  </si>
  <si>
    <t>424 99 01</t>
  </si>
  <si>
    <t>долгосрочная целевая программа "Культура Кузбасса"</t>
  </si>
  <si>
    <t>0 23</t>
  </si>
  <si>
    <t>Подпрограмма "Адресная  помощь участникам  образовательного процесса"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</si>
  <si>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</si>
  <si>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</si>
  <si>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Обеспечение деятельности подведомственных учреждений  (внешкольные учреждения, финансируемое из бюджета городского округа )</t>
  </si>
  <si>
    <t>423 99 00</t>
  </si>
  <si>
    <t>423 99 09</t>
  </si>
  <si>
    <t>424 99 00</t>
  </si>
  <si>
    <t>431 00 00</t>
  </si>
  <si>
    <t>Организационно -воспитательная работа с молодежью</t>
  </si>
  <si>
    <t>431 99 09</t>
  </si>
  <si>
    <t>429 78 00</t>
  </si>
  <si>
    <t xml:space="preserve">431  99 10 </t>
  </si>
  <si>
    <t>452 99 00</t>
  </si>
  <si>
    <t>452 99 09</t>
  </si>
  <si>
    <t>421 00 00</t>
  </si>
  <si>
    <t>440 99 00</t>
  </si>
  <si>
    <t xml:space="preserve">Обеспечение деятельности подведомственных учреждений, финансируемых из городского округа  </t>
  </si>
  <si>
    <t>440 99 09</t>
  </si>
  <si>
    <t>440 99 10</t>
  </si>
  <si>
    <t>441 99 00</t>
  </si>
  <si>
    <t>441 99 09</t>
  </si>
  <si>
    <t>442 99 00</t>
  </si>
  <si>
    <t>442 99 09</t>
  </si>
  <si>
    <t>7950320</t>
  </si>
  <si>
    <t>003</t>
  </si>
  <si>
    <t>Региональная целевая программа «Модернизация объектов коммунальной инфраструктуры и обеспечение энергетической эффективности и энергосбережения на территории Кемеровской области»</t>
  </si>
  <si>
    <t>522 68 00</t>
  </si>
  <si>
    <t>Стимулирование труда воспитателей,младших воспитателей учредений дошкольного образования</t>
  </si>
  <si>
    <t xml:space="preserve">     капремонт . Убытки   бань  ( субсидии юр лицам)</t>
  </si>
  <si>
    <t xml:space="preserve">     содержание спецбригады по захоронению трупов ( Субсидии юрлицам)</t>
  </si>
  <si>
    <t xml:space="preserve"> Муниципальные целевые программы</t>
  </si>
  <si>
    <t>Подпрограмма «Подготовка к зиме»</t>
  </si>
  <si>
    <t>522 68 04</t>
  </si>
  <si>
    <t>Пенсии за выслугу лет лицам, замещавшим муниципальные должности города Белово  и муниципальным служащим города Белово</t>
  </si>
  <si>
    <t xml:space="preserve">                      </t>
  </si>
  <si>
    <t xml:space="preserve"> в т.ч мероприятия по подготовке статистической переписи</t>
  </si>
  <si>
    <t>Муниципальная целевая программа " Обеспечение жильем молодых семей"</t>
  </si>
  <si>
    <t>340 95 00</t>
  </si>
  <si>
    <t>423 95 00</t>
  </si>
  <si>
    <t>423 95 09</t>
  </si>
  <si>
    <t>482 95 00</t>
  </si>
  <si>
    <t>422 99 09</t>
  </si>
  <si>
    <t>Обеспечение деятельности подведомственных учреждений  (школы -интернаты, финансируемое из бюджета городского округа )</t>
  </si>
  <si>
    <t xml:space="preserve">                           Приложение  №  4</t>
  </si>
  <si>
    <t xml:space="preserve">                                                                                              к решению " Об утверждении отчета</t>
  </si>
  <si>
    <t xml:space="preserve">                                                                                               об исполнении  бюджета Беловского  </t>
  </si>
  <si>
    <t>482 95 09</t>
  </si>
  <si>
    <t>470 95 00</t>
  </si>
  <si>
    <t>470 95 09</t>
  </si>
  <si>
    <t>471 95 00</t>
  </si>
  <si>
    <t>471 95 09</t>
  </si>
  <si>
    <t>477 95 00</t>
  </si>
  <si>
    <t>477 95 09</t>
  </si>
  <si>
    <t>469 95 00</t>
  </si>
  <si>
    <t>469 95 09</t>
  </si>
  <si>
    <t>440 95 00</t>
  </si>
  <si>
    <t>440 95 09</t>
  </si>
  <si>
    <t>441 95 00</t>
  </si>
  <si>
    <t>441 95 09</t>
  </si>
  <si>
    <t>442 95 00</t>
  </si>
  <si>
    <t>442 95 09</t>
  </si>
  <si>
    <t>452 95 00</t>
  </si>
  <si>
    <t>452 95 09</t>
  </si>
  <si>
    <t>450 85 00</t>
  </si>
  <si>
    <t>470 99 00</t>
  </si>
  <si>
    <t>470 99 09</t>
  </si>
  <si>
    <t>471 99 00</t>
  </si>
  <si>
    <t>471 99 09</t>
  </si>
  <si>
    <t>477 99 00</t>
  </si>
  <si>
    <t>477 99 09</t>
  </si>
  <si>
    <t>482 99 00</t>
  </si>
  <si>
    <t>482 99 09</t>
  </si>
  <si>
    <t>482 99 10</t>
  </si>
  <si>
    <t>469 99 00</t>
  </si>
  <si>
    <t>469 99 09</t>
  </si>
  <si>
    <t>Выплата денежного содержания фельдшерем, занимающим должности врачей-терапевтов участковых, врачей-педиатров участковых городских округов и муниципальных районов Кемеровской области</t>
  </si>
  <si>
    <t>Социальные выплаты</t>
  </si>
  <si>
    <t>505 96 02</t>
  </si>
  <si>
    <t>Осуществление мер социальной поддержки граждан, имеющих почетные звания</t>
  </si>
  <si>
    <t>505 96 03</t>
  </si>
  <si>
    <t>505 99 01</t>
  </si>
  <si>
    <t>Приобретение продуктов питания детям, страдающим онкологическими заболеваниями</t>
  </si>
  <si>
    <t>490 00 09</t>
  </si>
  <si>
    <t>Обеспечение деятельности подведомственных учреждений ( без учета цел программы)</t>
  </si>
  <si>
    <t xml:space="preserve">Обеспечение деятельности подведомственных учреждений( без учета целевой программы) </t>
  </si>
  <si>
    <t>470 99 10</t>
  </si>
  <si>
    <t>МЦП " Мероприятия в жилищно-коммунальном хозяйстве"</t>
  </si>
  <si>
    <t>Муниципальная  целевая программа "Мероприятия в жилищно-коммунальном хозяйстве"</t>
  </si>
  <si>
    <t xml:space="preserve"> Муниципальная целевая программа"  Мероприятия в жилищно-коммунальном хозяйстве"</t>
  </si>
  <si>
    <t>0503</t>
  </si>
  <si>
    <t>Муниципальная целевая программа  " Артериальная гипертония. Профилак-тика ИБС, инсультов.Совершенствование медицинской помощи больным с сердечно- сосудистой патологией в 200-2011годах"</t>
  </si>
  <si>
    <t>470 99 91</t>
  </si>
  <si>
    <t>470  9991</t>
  </si>
  <si>
    <t>Обеспечение деятельности подведомственных учреждений без целевоых программ</t>
  </si>
  <si>
    <t>469 99 91</t>
  </si>
  <si>
    <t xml:space="preserve">Иные межбюджетные трансферты 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</si>
  <si>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</si>
  <si>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520  18 00</t>
  </si>
  <si>
    <t>093 99 00</t>
  </si>
  <si>
    <t>Обеспечение деятельности подведомственных учреждений, финансируемых из м/бюджета</t>
  </si>
  <si>
    <t>093 99 09</t>
  </si>
  <si>
    <t>420 00 00</t>
  </si>
  <si>
    <t>Обеспечение деятельности подведомственных учреждений без целевой программы</t>
  </si>
  <si>
    <t>Обеспечение деятельности 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</si>
  <si>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Социальные выплаты (Обл.бюджет)</t>
  </si>
  <si>
    <t>Социальные выплаты ( Фед..бюджет)</t>
  </si>
  <si>
    <t>Обеспечение деятельности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</si>
  <si>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 xml:space="preserve">Социальная помощь </t>
  </si>
  <si>
    <t>Социальная помощь за счет субвенции на выполнение передаваемых местному бюджету госполномочий</t>
  </si>
  <si>
    <t>Закон Российской Федерации от 9 июня 1993 года № 5142-I «О донорстве крови и ее компонентов»</t>
  </si>
  <si>
    <t>505 29 00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</si>
  <si>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</si>
  <si>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</si>
  <si>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>Обеспечение мер социальной поддержки ветеранов труда и тружеников тыла</t>
  </si>
  <si>
    <t>505 55 21</t>
  </si>
  <si>
    <t>505 55 20</t>
  </si>
  <si>
    <t>505 55 22</t>
  </si>
  <si>
    <t>Обеспечение мер социальной поддержки ветеранов труда</t>
  </si>
  <si>
    <t xml:space="preserve"> в т.ч. Статинформация</t>
  </si>
  <si>
    <t>017</t>
  </si>
  <si>
    <t>Развитие казачьей службы по охране общественного правопорядка</t>
  </si>
  <si>
    <t xml:space="preserve">Муниципальная целевая программа "Комплексные меры противодействия употреблению наркотиков и их незаконному обороту на территории г.Белово"(Пособия и компенсации военнослужащим,и приравненным к ним лиц ам ,а также уволенным из их числа) </t>
  </si>
  <si>
    <t>202 76 10</t>
  </si>
  <si>
    <t xml:space="preserve">Муниципальная  целевая программа "Развитие субъектов малого и среднего предпринимательства в г Белово" </t>
  </si>
  <si>
    <t>795 03 70</t>
  </si>
  <si>
    <t>мероприятия  в области  здравохранения  спорта и туризма (Погашение кред задолженности по страховым взносам на обязательное медицинское страхование неработающего населения по решению Арбитражного суда  по графику   )</t>
  </si>
  <si>
    <t>Стимулирование труда воспитателей, младших воспитателей учреждений дошкольного образования</t>
  </si>
  <si>
    <t>001 00 09</t>
  </si>
  <si>
    <t>520  60 00</t>
  </si>
  <si>
    <t>Муниципальная целевая программа "Культура города Белово"</t>
  </si>
  <si>
    <t>Подпрограмма "Юнные дарования"</t>
  </si>
  <si>
    <t>423 99 30</t>
  </si>
  <si>
    <t>423 99 34</t>
  </si>
  <si>
    <t>0707</t>
  </si>
  <si>
    <t>44099 30</t>
  </si>
  <si>
    <t>Муниципальная целевая программа "Культура города белово"</t>
  </si>
  <si>
    <t>Культурно-массовые мероприятия</t>
  </si>
  <si>
    <t>Подпрограмма"юнные дарования"</t>
  </si>
  <si>
    <t>Подпрограмма "модернизация  материально-технической базы учреждений культуры</t>
  </si>
  <si>
    <t>44099 33</t>
  </si>
  <si>
    <t>44099 37</t>
  </si>
  <si>
    <t>44099 34</t>
  </si>
  <si>
    <t>Подпрограмма "Сохранение музейного фонда"</t>
  </si>
  <si>
    <t>Подпрограмма "сохранение фондов муниципальных библиотек"</t>
  </si>
  <si>
    <t>44299 30</t>
  </si>
  <si>
    <t>44299 31</t>
  </si>
  <si>
    <t>44299 32</t>
  </si>
  <si>
    <t>44299 35</t>
  </si>
  <si>
    <t>Подпрограмма " Внедрение инновационных коммуникационных технологий в деятельность МУ ЦБС"</t>
  </si>
  <si>
    <t>44299 37</t>
  </si>
  <si>
    <t>Стмулирующие надбавки  работникам  муниципальных библиотек и музеев"</t>
  </si>
  <si>
    <t>Комплектование  книжных фондов библиотек муниципальных образований</t>
  </si>
  <si>
    <t>0801</t>
  </si>
  <si>
    <t>520  67 00</t>
  </si>
  <si>
    <t>520670 00</t>
  </si>
  <si>
    <t>Муниципальная целевая программа "Иммунопрофилактика в 2011-2012г."</t>
  </si>
  <si>
    <t>470 99 92</t>
  </si>
  <si>
    <t>470  9992</t>
  </si>
  <si>
    <t>471  9992</t>
  </si>
  <si>
    <t>Реализация  государственных функций  в области здравоохранения</t>
  </si>
  <si>
    <t>Мероприятия , направленные на  формирования здорового образа жизни у населения РФ, включая сокращение потребления алкоголя и табака</t>
  </si>
  <si>
    <t>520 67 00</t>
  </si>
  <si>
    <t>0909</t>
  </si>
  <si>
    <t>09 09</t>
  </si>
  <si>
    <t>Другие вопросы в области здравоохранения</t>
  </si>
  <si>
    <t>Реализация программы "модернизация здравоохранения субъекта РФ в чачти укрепления материально-технической базы  медицинских  учреждений</t>
  </si>
  <si>
    <t>Реализация программы "модернизация здравоохранения в чачти внедрения современных систем здравоохранения в целях перехода на полисы ОМС единого образца"</t>
  </si>
  <si>
    <t>0960100</t>
  </si>
  <si>
    <t>0960200</t>
  </si>
  <si>
    <t xml:space="preserve">Территориальная программа  обязательного медицинского страхования ч/з УЗ </t>
  </si>
  <si>
    <t>Региональная целевая программа «Развитие системы образования и повышения уровня потребности в образовании населения Кемеровской области</t>
  </si>
  <si>
    <t>522 71 00</t>
  </si>
  <si>
    <t>Подпрограмма "Совершенствование качества образования ,материально -техническое оснащение образовательных учреждений"</t>
  </si>
  <si>
    <t>522 71 04</t>
  </si>
  <si>
    <t>Мероприятия в сфере образования</t>
  </si>
  <si>
    <t>Обеспечение мер соц.поддержки ветеранов ВОВ, проработ в тылу в период с 22 .06. 1941 года по 9.05.1945 года не менее шести месяцев, исключая период работы на врем.оккупир.терр.СССР, либо награж.орденами и медалями СССР за самоотверж.труд в период ВОВ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</si>
  <si>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</si>
  <si>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       в т.ч   подготовка к зиме. Местный бюджет</t>
  </si>
  <si>
    <t>505 46 00</t>
  </si>
  <si>
    <t>Оплата жилищно-коммунальных услуг отдельным категориям граждан ( РФ)</t>
  </si>
  <si>
    <t>Предоставление гражданам субсидий на оплату жилого помещения и коммунальных услуг</t>
  </si>
  <si>
    <t>505 48 00</t>
  </si>
  <si>
    <t>Закон Кемеровской области от 14 февраля 2005 года № 25-ОЗ «О социальной поддержке инвалидов»</t>
  </si>
  <si>
    <t>Меры социальной поддержки инвалидов</t>
  </si>
  <si>
    <t>Закон Кемеровской области от 14 ноября 2005 года № 123-ОЗ «О мерах социальной поддержки многодетных семей в Кемеровской области»</t>
  </si>
  <si>
    <t>Меры социальной поддержки многодетных семей</t>
  </si>
  <si>
    <t>08 04</t>
  </si>
  <si>
    <t>Закон Кемеровской области от 10 июня 2005 года № 74-ОЗ «О социальной поддержке граждан, достигших возраста 70 лет»</t>
  </si>
  <si>
    <t>Социальная поддержка граждан, достигших возраста 70 лет</t>
  </si>
  <si>
    <t>505 82 00</t>
  </si>
  <si>
    <t>505 82 01</t>
  </si>
  <si>
    <t>Распоряжение Администрации Кемеровской области от 18 декабря 2001 года № 949-р «О выплате ежемесячных денежных компенсаций на хлеб пенсионерам, получающим пенсию по состоянию на 31.03.2004 не более 660 рублей»</t>
  </si>
  <si>
    <t>505 83 00</t>
  </si>
  <si>
    <t>Ежемесячная денежная компенсация на хлеб пенсионерам</t>
  </si>
  <si>
    <t>505 83 01</t>
  </si>
  <si>
    <t>Закон Кемеровской области от 18 мая 2004 года № 29-ОЗ «О предоставлении льготы на проезд детям работников, погибших (умерших) в результате несчастных случаев на производстве на угледобывающих и горнорудных предприятиях»</t>
  </si>
  <si>
    <t>505 84 00</t>
  </si>
  <si>
    <t>424 95 09</t>
  </si>
  <si>
    <t>424 95 00</t>
  </si>
  <si>
    <t>0702</t>
  </si>
  <si>
    <t>ТУ п Инской (безвоз. Поступл.)</t>
  </si>
  <si>
    <t xml:space="preserve">Оказание других видов социальной  помощи  из местного бюджета 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</si>
  <si>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</t>
  </si>
  <si>
    <t>505 84 01</t>
  </si>
  <si>
    <t>Закон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</si>
  <si>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505 85 00</t>
  </si>
  <si>
    <t>Государственная социальная помощь малоимущим семьям и малоимущим одиноко проживающим гражданам</t>
  </si>
  <si>
    <t>505 85 01</t>
  </si>
  <si>
    <t>Закон Кемеровской области от 18 июля 2006 года № 111-ОЗ «О социальной поддержке отдельных категорий семей, имеющих детей»</t>
  </si>
  <si>
    <t>505 86 00</t>
  </si>
  <si>
    <t>Компенсация отдельным категориям семей, имеющих детей</t>
  </si>
  <si>
    <t>505 86 01</t>
  </si>
  <si>
    <t>Закон Кемеровской области от 12 декабря 2006 года № 156-ОЗ «О денежной выплате отдельным категориям граждан»</t>
  </si>
  <si>
    <t>505 87 00</t>
  </si>
  <si>
    <t>Денежная выплата отдельным категориям граждан</t>
  </si>
  <si>
    <t>505 87 01</t>
  </si>
  <si>
    <t>Закон Кемеровской области от 14 января 1999 года № 8-ОЗ «О пенсиях  Кемеровской области»</t>
  </si>
  <si>
    <t>505 88 00</t>
  </si>
  <si>
    <t>Назначение и выплата пенсий Кемеровской области</t>
  </si>
  <si>
    <t>505 88 01</t>
  </si>
  <si>
    <t>Закон Кемеровской области от 27 января 2005 года № 15-ОЗ «О мерах социальной поддержки отдельных категорий граждан»</t>
  </si>
  <si>
    <t>Меры социальной поддержки отдельных категорий граждан</t>
  </si>
  <si>
    <t>505 89 00</t>
  </si>
  <si>
    <t>505 89 01</t>
  </si>
  <si>
    <t>Закон Кемеровской области от 17 января 2005 года № 2-ОЗ «О мерах социальной поддержки отдельных категорий граждан по оплате жилья и (или) коммунальных услуг»</t>
  </si>
  <si>
    <t>505 90 00</t>
  </si>
  <si>
    <t>Меры социальной поддержки по оплате жилищно-коммунальных услуг отдельных категорий граждан, оказание мер социальной поддержки, которых относится к ведению субъекта Российской Федерации</t>
  </si>
  <si>
    <t>505 90 01</t>
  </si>
  <si>
    <t>Закон Кемеровской области от 14 февраля 2005 года № 26-ОЗ «О культуре»</t>
  </si>
  <si>
    <t>505 91 00</t>
  </si>
  <si>
    <t>Меры социальной поддержки отдельных категорий работников культуры</t>
  </si>
  <si>
    <t>Закон Кемеровской области от 28 декабря 2000 года № 110-ОЗ «Об образовании в Кемеровской области»</t>
  </si>
  <si>
    <t>505 92 00</t>
  </si>
  <si>
    <t>Меры социальной поддержки участников образовательного процесса</t>
  </si>
  <si>
    <t>Закон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</si>
  <si>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505 93 00</t>
  </si>
  <si>
    <t>Меры социальной поддержки работников муниципальных учреждений социального обслуживания в виде пособий и компенсации</t>
  </si>
  <si>
    <t>505 91 01</t>
  </si>
  <si>
    <t>505 92 01</t>
  </si>
  <si>
    <t>505 93 01</t>
  </si>
  <si>
    <t>Закон Кемеровской области от 10 декабря 2004 года № 103-ОЗ «О мерах по обеспечению гарантий социальной поддержки детей-сирот и детей, оставшихся без попечения родителей в Кемеровской области»</t>
  </si>
  <si>
    <t>505 95 00</t>
  </si>
  <si>
    <t>Открытие и ежемесячное зачисление денежных средств для детей-сирот и детей, оставшихся без попечения родителей, на специальные накопительные банковские счета</t>
  </si>
  <si>
    <t>505 95 01</t>
  </si>
  <si>
    <t>Предоставление бесплатного проезда детям-сиротам и детям, оставш.без попеч/родителей, обучающимся в образ.учр/на гор-ом, пригородном, в с/м на внутрирайонном тр-те (кроме такси), а также проезда 1раз в год к месту жительства и обратно к месту учебы</t>
  </si>
  <si>
    <t>Муниципальная целевая программа "организация отдыха  оздоровления и занятости детей и подростков , сохранения развития сети учреждений отдыха на период 2011-2013г."</t>
  </si>
  <si>
    <t>Обеспечение обучающихся, воспитанников при выпуске из общеобразовательных учреждений для детей-сирот и детей, оставшихся без попечения родителей, одеждой, обувью, единовременным денежным пособием</t>
  </si>
  <si>
    <t>505 95 02</t>
  </si>
  <si>
    <t>505 95 03</t>
  </si>
  <si>
    <t>Закон Кемеровской области от 17 февраля 2004 года № 7-ОЗ «О здравоохранении»</t>
  </si>
  <si>
    <t>505 96 00</t>
  </si>
  <si>
    <t>Закон Кемеровской области от 18 ноября 2004 года № 82-ОЗ «О погребении и похоронном деле в Кемеровской области»</t>
  </si>
  <si>
    <t>Выплата социального пособия на погребение и возмещение расходов по гарантированному перечню услуг по погребению</t>
  </si>
  <si>
    <t>505 97 00</t>
  </si>
  <si>
    <t>505 97 01</t>
  </si>
  <si>
    <t>Закон Кемеровской области «О социальной поддержке отдельных категорий граждан, имеющих детей в возрасте от 1,5 до 7 лет»</t>
  </si>
  <si>
    <t>505 98 00</t>
  </si>
  <si>
    <t>Подпрограмма "Повышение безопасности дорожного движения"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</si>
  <si>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(Администрация города ,территориальные управления, комитет соцзащиты (КСЗ),  финорган)</t>
  </si>
  <si>
    <t xml:space="preserve">  больницы ,клиники.госпитали</t>
  </si>
  <si>
    <t xml:space="preserve">продовольственное обеспечение вне рамок государственного оборонного заказа </t>
  </si>
  <si>
    <t>Прочие расходы</t>
  </si>
  <si>
    <t>907 00 00</t>
  </si>
  <si>
    <t>907 99 00</t>
  </si>
  <si>
    <t>907 99 09</t>
  </si>
  <si>
    <t>907 99 01</t>
  </si>
  <si>
    <t>907 99 02</t>
  </si>
  <si>
    <t>Содержание ребенка в семье опекуна и приемной семье, а также оплата труда приемного родителя</t>
  </si>
  <si>
    <t>520 13 00</t>
  </si>
  <si>
    <t>Выплаты приемной семье на содержание подопечных детей</t>
  </si>
  <si>
    <t>Оплата труда приемного родителя</t>
  </si>
  <si>
    <t>Выплаты семьям опекунов на содержание подопечных детей</t>
  </si>
  <si>
    <t>520 13 11</t>
  </si>
  <si>
    <t>520 13 12</t>
  </si>
  <si>
    <t>520 13 13</t>
  </si>
  <si>
    <t>Ввозмещение расходов местных бюджетов по содержанию детей- инвалидов в муниципальных образовательных учреждениях , реализующих основную общеобразовательную программу дошкольного воспитания</t>
  </si>
  <si>
    <t>Прочие мероприятия в жилищном хозяйстве</t>
  </si>
  <si>
    <t>0501</t>
  </si>
  <si>
    <t xml:space="preserve">на опорные пункты </t>
  </si>
  <si>
    <t xml:space="preserve">  Компенсация выпадающих доходов организациям, предоставляющим населению жилищные услуги по тарифам  не обеспечивающим возмещение издержек</t>
  </si>
  <si>
    <t xml:space="preserve">  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</si>
  <si>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 xml:space="preserve"> 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</si>
  <si>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</t>
  </si>
  <si>
    <t xml:space="preserve">           Благоустройство </t>
  </si>
  <si>
    <t xml:space="preserve">подпрограмма "Дополнительные мероприятия по содействию занятости населения , направленные на снижение напряженности  на рынке труда КО </t>
  </si>
  <si>
    <t>Реализация  дополнительных  мероприятий , направленных на снижение напряженности на рынке труда субъекта РФ</t>
  </si>
  <si>
    <t>Субсидии на государственную поддержку малого  и среднего предпринимательства</t>
  </si>
  <si>
    <t>Выполнение функцийорганами местного самоуправления</t>
  </si>
  <si>
    <t>345 01 00</t>
  </si>
  <si>
    <t>Программа"Развитие   среднего и малого  предпринимательства г.Белово</t>
  </si>
  <si>
    <t>Подпрограмма "Капитальный ремонт и замена дифтов, установленных в многоквартирных домах и отработавших  нормативный срок"</t>
  </si>
  <si>
    <t xml:space="preserve"> 0501</t>
  </si>
  <si>
    <t>900</t>
  </si>
  <si>
    <t>Обеспечение мероприятий по капитальному ремонту многоквартирных домов и переселению граждан из аварийного жилищного фонда по ФЗ №185-ФЗ</t>
  </si>
  <si>
    <t>Обеспечение мероприятий по капитальному ремонту и переселению граждан из аварийного жилищного фонда за счет средств Фонда</t>
  </si>
  <si>
    <t>0980000</t>
  </si>
  <si>
    <t>Обеспечение мероприятий по капитальному ремонту многоквартирных домов и переселению граждан из аварийного жилищного фонда по за счет средств Фонда</t>
  </si>
  <si>
    <t>0980100</t>
  </si>
  <si>
    <t>0980102</t>
  </si>
  <si>
    <t>0980101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</si>
  <si>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</si>
  <si>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</si>
  <si>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0980202</t>
  </si>
  <si>
    <t>Обеспечение мероприятий по переселению граждан из аварийного жилищного фонда за счет средств бюджетов</t>
  </si>
  <si>
    <t>Обеспечение мероприятий по капитальному ремонту многоквартирных домов за счет средств бюджетов</t>
  </si>
  <si>
    <t>0980201</t>
  </si>
  <si>
    <t>Мероприятия по социально-экономическому развитию МО город Белово</t>
  </si>
  <si>
    <t>44199 30</t>
  </si>
  <si>
    <t>44199 36</t>
  </si>
  <si>
    <t>Долгосрочная целевая программа "Чистая вода"</t>
  </si>
  <si>
    <t>прочие расходы</t>
  </si>
  <si>
    <t>Другие вопросы в области ЖКХ</t>
  </si>
  <si>
    <t>Субсидии на выполнение муниципальногог задания</t>
  </si>
  <si>
    <t>0505</t>
  </si>
  <si>
    <t>Подпрограмма "Обеспечение жильем социально незащищенных категорий граждан</t>
  </si>
  <si>
    <t xml:space="preserve">Дневные стационары всех типов </t>
  </si>
  <si>
    <t>09 03</t>
  </si>
  <si>
    <t>Органы внутренних дел</t>
  </si>
  <si>
    <t>Жилищно- коммунальное хозяйство, всего</t>
  </si>
  <si>
    <t>Образование, всего</t>
  </si>
  <si>
    <t>жилищное хозяйство</t>
  </si>
  <si>
    <t>коммунальное хозяйство</t>
  </si>
  <si>
    <t xml:space="preserve">код раздела подраздела </t>
  </si>
  <si>
    <t>целевая статья</t>
  </si>
  <si>
    <t>вид расхода</t>
  </si>
  <si>
    <t>01 00</t>
  </si>
  <si>
    <t>Общее образование</t>
  </si>
  <si>
    <t>Дошкольное образование</t>
  </si>
  <si>
    <t xml:space="preserve"> учреждения по внешкольной работе с детьми,всего</t>
  </si>
  <si>
    <t>Музеи и постоянные выставки</t>
  </si>
  <si>
    <t>Библиотеки</t>
  </si>
  <si>
    <t xml:space="preserve">Кинематография  </t>
  </si>
  <si>
    <t>поликлиники, диагностические центры</t>
  </si>
  <si>
    <t>станции скорой неотложной помощи</t>
  </si>
  <si>
    <t xml:space="preserve">детские дома </t>
  </si>
  <si>
    <t>в том числе :</t>
  </si>
  <si>
    <t>Наименование показателя</t>
  </si>
  <si>
    <t>Общегосударственные вопросы, всего</t>
  </si>
  <si>
    <t>(тыс. руб.)</t>
  </si>
  <si>
    <t>001 00 00</t>
  </si>
  <si>
    <t>01 02</t>
  </si>
  <si>
    <t>Руководство и управление в сфере установленных функций</t>
  </si>
  <si>
    <t>01 03</t>
  </si>
  <si>
    <t xml:space="preserve">центральный аппарат </t>
  </si>
  <si>
    <t>01 04</t>
  </si>
  <si>
    <t xml:space="preserve"> Резервные фонды</t>
  </si>
  <si>
    <t>070 00 00</t>
  </si>
  <si>
    <t xml:space="preserve"> Другие общегосударственные вопросы</t>
  </si>
  <si>
    <t>092 00 00</t>
  </si>
  <si>
    <t xml:space="preserve">Расходы, связанные с выполнением других обязательств государства </t>
  </si>
  <si>
    <t xml:space="preserve">Обеспечение деятельности подведомственных учреждений </t>
  </si>
  <si>
    <t xml:space="preserve">Национальная безопасность и правоохранительная деятельность </t>
  </si>
  <si>
    <t xml:space="preserve">03  00 </t>
  </si>
  <si>
    <t>03  02</t>
  </si>
  <si>
    <t>03 02</t>
  </si>
  <si>
    <t>247 00 00</t>
  </si>
  <si>
    <t>03  09</t>
  </si>
  <si>
    <t>03 09</t>
  </si>
  <si>
    <t>Национальная экономика</t>
  </si>
  <si>
    <t>04  00</t>
  </si>
  <si>
    <t>04  02</t>
  </si>
  <si>
    <t>04 02</t>
  </si>
  <si>
    <t>248 00 00</t>
  </si>
  <si>
    <t xml:space="preserve">Вопросы топливно-энергетического комплекса </t>
  </si>
  <si>
    <t>Мероприятия в топливно-энергетической области</t>
  </si>
  <si>
    <t>Реализация государственных функций в области национальной экономики</t>
  </si>
  <si>
    <t>340 00 00</t>
  </si>
  <si>
    <t>Другие вопросы в области национальной экономики</t>
  </si>
  <si>
    <t xml:space="preserve">Мероприятия по землеустройству и землепользованию </t>
  </si>
  <si>
    <t xml:space="preserve">05  00 </t>
  </si>
  <si>
    <t>05 01</t>
  </si>
  <si>
    <t>05 02</t>
  </si>
  <si>
    <t>07 00</t>
  </si>
  <si>
    <t>07 01</t>
  </si>
  <si>
    <t>07 02</t>
  </si>
  <si>
    <t>422 00 00</t>
  </si>
  <si>
    <t xml:space="preserve"> школы-интернаты </t>
  </si>
  <si>
    <t>423 00 00</t>
  </si>
  <si>
    <t>424 00 00</t>
  </si>
  <si>
    <t>Молодежная политика и оздоровление детей</t>
  </si>
  <si>
    <t>07 07</t>
  </si>
  <si>
    <t>07 09</t>
  </si>
  <si>
    <t>Другие вопросы в области образования</t>
  </si>
  <si>
    <t>452 00 00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</si>
</sst>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"/>
    <numFmt numFmtId="170" formatCode="0.00000"/>
    <numFmt numFmtId="171" formatCode="0.000"/>
    <numFmt numFmtId="172" formatCode="#,##0.0"/>
    <numFmt numFmtId="173" formatCode="#,##0.00&quot;р.&quot;"/>
    <numFmt numFmtId="174" formatCode="000000"/>
    <numFmt numFmtId="175" formatCode="0.000000"/>
    <numFmt numFmtId="176" formatCode="0.0000000"/>
  </numFmts>
  <fonts count="63">
    <font>
      <sz val="10"/>
      <name val="Arial Cyr"/>
      <family val="0"/>
    </font>
    <font>
      <sz val="8"/>
      <name val="Arial CYR"/>
      <family val="2"/>
    </font>
    <font>
      <i/>
      <sz val="10"/>
      <name val="Arial Cyr"/>
      <family val="2"/>
    </font>
    <font>
      <i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u val="single"/>
      <sz val="8"/>
      <name val="Arial CYR"/>
      <family val="2"/>
    </font>
    <font>
      <b/>
      <i/>
      <sz val="10"/>
      <name val="Arial Cyr"/>
      <family val="2"/>
    </font>
    <font>
      <i/>
      <sz val="7"/>
      <name val="Arial CYR"/>
      <family val="2"/>
    </font>
    <font>
      <b/>
      <i/>
      <sz val="8"/>
      <name val="Arial Cyr"/>
      <family val="2"/>
    </font>
    <font>
      <b/>
      <i/>
      <sz val="9"/>
      <name val="Arial Cyr"/>
      <family val="2"/>
    </font>
    <font>
      <sz val="7"/>
      <name val="Arial CYR"/>
      <family val="2"/>
    </font>
    <font>
      <i/>
      <u val="single"/>
      <sz val="8"/>
      <name val="Arial Cyr"/>
      <family val="2"/>
    </font>
    <font>
      <sz val="8"/>
      <name val="Arial Cyr"/>
      <family val="0"/>
    </font>
    <font>
      <b/>
      <i/>
      <u val="single"/>
      <sz val="9"/>
      <name val="Arial Cyr"/>
      <family val="2"/>
    </font>
    <font>
      <i/>
      <u val="single"/>
      <sz val="9"/>
      <name val="Arial Cyr"/>
      <family val="2"/>
    </font>
    <font>
      <i/>
      <sz val="7"/>
      <name val="Arial Cyr"/>
      <family val="0"/>
    </font>
    <font>
      <sz val="7"/>
      <name val="Arial Cyr"/>
      <family val="0"/>
    </font>
    <font>
      <i/>
      <u val="single"/>
      <sz val="10"/>
      <name val="Arial Cyr"/>
      <family val="2"/>
    </font>
    <font>
      <i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u val="single"/>
      <sz val="7"/>
      <name val="Arial"/>
      <family val="2"/>
    </font>
    <font>
      <i/>
      <sz val="8"/>
      <name val="Arial"/>
      <family val="2"/>
    </font>
    <font>
      <i/>
      <sz val="9"/>
      <name val="Arial Cyr"/>
      <family val="0"/>
    </font>
    <font>
      <u val="single"/>
      <sz val="8"/>
      <name val="Arial Cyr"/>
      <family val="0"/>
    </font>
    <font>
      <i/>
      <sz val="10"/>
      <name val="Arial"/>
      <family val="2"/>
    </font>
    <font>
      <sz val="8"/>
      <name val="MS Sans Serif"/>
      <family val="2"/>
    </font>
    <font>
      <sz val="9"/>
      <name val="Arial"/>
      <family val="2"/>
    </font>
    <font>
      <sz val="8"/>
      <name val="Times New Roman"/>
      <family val="1"/>
    </font>
    <font>
      <i/>
      <u val="single"/>
      <sz val="11"/>
      <name val="Times New Roman"/>
      <family val="1"/>
    </font>
    <font>
      <i/>
      <u val="single"/>
      <sz val="11"/>
      <name val="Arial Cyr"/>
      <family val="0"/>
    </font>
    <font>
      <sz val="10"/>
      <name val="Times New Roman"/>
      <family val="1"/>
    </font>
    <font>
      <b/>
      <sz val="10"/>
      <name val="Arial Cyr"/>
      <family val="2"/>
    </font>
    <font>
      <b/>
      <sz val="12"/>
      <name val="Arial Cyr"/>
      <family val="2"/>
    </font>
    <font>
      <b/>
      <sz val="9"/>
      <name val="Arial Cyr"/>
      <family val="0"/>
    </font>
    <font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8"/>
      <name val="Arial Cyr"/>
      <family val="0"/>
    </font>
    <font>
      <sz val="14"/>
      <name val="Times New Roman"/>
      <family val="1"/>
    </font>
    <font>
      <b/>
      <i/>
      <sz val="8"/>
      <name val="Arial CYR"/>
      <family val="0"/>
    </font>
    <font>
      <u val="single"/>
      <sz val="9"/>
      <name val="Arial Cyr"/>
      <family val="0"/>
    </font>
    <font>
      <i/>
      <sz val="9"/>
      <name val="Times New Roman"/>
      <family val="1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8" borderId="0" applyNumberFormat="0" applyBorder="0" applyAlignment="0" applyProtection="0"/>
    <xf numFmtId="0" fontId="62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9" borderId="0" applyNumberFormat="0" applyBorder="0" applyAlignment="0" applyProtection="0"/>
    <xf numFmtId="0" fontId="53" fillId="7" borderId="1" applyNumberFormat="0" applyAlignment="0" applyProtection="0"/>
    <xf numFmtId="0" fontId="54" fillId="20" borderId="2" applyNumberFormat="0" applyAlignment="0" applyProtection="0"/>
    <xf numFmtId="0" fontId="5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57" fillId="21" borderId="7" applyNumberFormat="0" applyAlignment="0" applyProtection="0"/>
    <xf numFmtId="0" fontId="46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3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0" fontId="1" fillId="24" borderId="0" xfId="0" applyFont="1" applyFill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3" fillId="24" borderId="0" xfId="0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1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14" fillId="0" borderId="1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6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19" fillId="0" borderId="10" xfId="0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3" fontId="1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9" fontId="28" fillId="0" borderId="10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left" vertical="top" wrapText="1"/>
    </xf>
    <xf numFmtId="3" fontId="16" fillId="0" borderId="10" xfId="0" applyNumberFormat="1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9" fontId="30" fillId="0" borderId="10" xfId="0" applyNumberFormat="1" applyFont="1" applyFill="1" applyBorder="1" applyAlignment="1">
      <alignment horizontal="left" vertical="top"/>
    </xf>
    <xf numFmtId="49" fontId="30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20" fillId="0" borderId="10" xfId="0" applyNumberFormat="1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69" fontId="0" fillId="0" borderId="0" xfId="0" applyNumberFormat="1" applyFont="1" applyFill="1" applyAlignment="1">
      <alignment/>
    </xf>
    <xf numFmtId="0" fontId="31" fillId="0" borderId="10" xfId="0" applyFont="1" applyFill="1" applyBorder="1" applyAlignment="1">
      <alignment/>
    </xf>
    <xf numFmtId="0" fontId="32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vertical="top" wrapText="1"/>
    </xf>
    <xf numFmtId="49" fontId="33" fillId="0" borderId="1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4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/>
    </xf>
    <xf numFmtId="0" fontId="32" fillId="0" borderId="0" xfId="0" applyFont="1" applyAlignment="1">
      <alignment/>
    </xf>
    <xf numFmtId="3" fontId="14" fillId="0" borderId="10" xfId="0" applyNumberFormat="1" applyFont="1" applyFill="1" applyBorder="1" applyAlignment="1">
      <alignment horizontal="center"/>
    </xf>
    <xf numFmtId="0" fontId="33" fillId="0" borderId="0" xfId="0" applyFont="1" applyFill="1" applyAlignment="1">
      <alignment wrapText="1"/>
    </xf>
    <xf numFmtId="0" fontId="1" fillId="0" borderId="15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35" fillId="0" borderId="0" xfId="0" applyFont="1" applyFill="1" applyAlignment="1" applyProtection="1">
      <alignment wrapText="1"/>
      <protection locked="0"/>
    </xf>
    <xf numFmtId="0" fontId="37" fillId="0" borderId="0" xfId="0" applyFont="1" applyFill="1" applyAlignment="1" applyProtection="1">
      <alignment wrapText="1"/>
      <protection locked="0"/>
    </xf>
    <xf numFmtId="0" fontId="14" fillId="0" borderId="12" xfId="0" applyFont="1" applyFill="1" applyBorder="1" applyAlignment="1">
      <alignment wrapText="1"/>
    </xf>
    <xf numFmtId="0" fontId="25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vertical="top" wrapText="1"/>
    </xf>
    <xf numFmtId="0" fontId="39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9" fontId="20" fillId="0" borderId="10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left" vertical="top" wrapText="1"/>
    </xf>
    <xf numFmtId="0" fontId="14" fillId="0" borderId="17" xfId="0" applyFont="1" applyBorder="1" applyAlignment="1">
      <alignment horizontal="justify"/>
    </xf>
    <xf numFmtId="49" fontId="3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170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33" fillId="0" borderId="10" xfId="0" applyFont="1" applyFill="1" applyBorder="1" applyAlignment="1">
      <alignment/>
    </xf>
    <xf numFmtId="0" fontId="22" fillId="0" borderId="10" xfId="0" applyNumberFormat="1" applyFont="1" applyFill="1" applyBorder="1" applyAlignment="1">
      <alignment vertical="top" wrapText="1"/>
    </xf>
    <xf numFmtId="171" fontId="8" fillId="0" borderId="10" xfId="0" applyNumberFormat="1" applyFont="1" applyFill="1" applyBorder="1" applyAlignment="1">
      <alignment horizontal="center"/>
    </xf>
    <xf numFmtId="0" fontId="41" fillId="0" borderId="0" xfId="0" applyFont="1" applyFill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9" fillId="0" borderId="20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171" fontId="12" fillId="0" borderId="10" xfId="0" applyNumberFormat="1" applyFont="1" applyFill="1" applyBorder="1" applyAlignment="1">
      <alignment horizontal="center"/>
    </xf>
    <xf numFmtId="171" fontId="18" fillId="0" borderId="10" xfId="0" applyNumberFormat="1" applyFont="1" applyFill="1" applyBorder="1" applyAlignment="1">
      <alignment horizontal="center"/>
    </xf>
    <xf numFmtId="171" fontId="18" fillId="0" borderId="22" xfId="0" applyNumberFormat="1" applyFont="1" applyFill="1" applyBorder="1" applyAlignment="1">
      <alignment horizontal="center"/>
    </xf>
    <xf numFmtId="171" fontId="18" fillId="0" borderId="10" xfId="0" applyNumberFormat="1" applyFont="1" applyBorder="1" applyAlignment="1">
      <alignment/>
    </xf>
    <xf numFmtId="171" fontId="16" fillId="0" borderId="10" xfId="0" applyNumberFormat="1" applyFont="1" applyFill="1" applyBorder="1" applyAlignment="1">
      <alignment horizontal="center"/>
    </xf>
    <xf numFmtId="171" fontId="3" fillId="0" borderId="10" xfId="0" applyNumberFormat="1" applyFont="1" applyFill="1" applyBorder="1" applyAlignment="1">
      <alignment horizontal="center"/>
    </xf>
    <xf numFmtId="171" fontId="1" fillId="0" borderId="10" xfId="0" applyNumberFormat="1" applyFont="1" applyFill="1" applyBorder="1" applyAlignment="1">
      <alignment horizontal="center"/>
    </xf>
    <xf numFmtId="171" fontId="1" fillId="0" borderId="22" xfId="0" applyNumberFormat="1" applyFont="1" applyFill="1" applyBorder="1" applyAlignment="1">
      <alignment horizontal="center"/>
    </xf>
    <xf numFmtId="171" fontId="14" fillId="0" borderId="10" xfId="0" applyNumberFormat="1" applyFont="1" applyBorder="1" applyAlignment="1">
      <alignment horizontal="center"/>
    </xf>
    <xf numFmtId="171" fontId="14" fillId="0" borderId="22" xfId="0" applyNumberFormat="1" applyFont="1" applyFill="1" applyBorder="1" applyAlignment="1">
      <alignment horizontal="center"/>
    </xf>
    <xf numFmtId="171" fontId="10" fillId="0" borderId="10" xfId="0" applyNumberFormat="1" applyFont="1" applyBorder="1" applyAlignment="1">
      <alignment horizontal="center"/>
    </xf>
    <xf numFmtId="171" fontId="3" fillId="0" borderId="22" xfId="0" applyNumberFormat="1" applyFont="1" applyFill="1" applyBorder="1" applyAlignment="1">
      <alignment horizontal="center"/>
    </xf>
    <xf numFmtId="171" fontId="3" fillId="0" borderId="10" xfId="0" applyNumberFormat="1" applyFont="1" applyBorder="1" applyAlignment="1">
      <alignment horizontal="center"/>
    </xf>
    <xf numFmtId="171" fontId="18" fillId="24" borderId="10" xfId="0" applyNumberFormat="1" applyFont="1" applyFill="1" applyBorder="1" applyAlignment="1">
      <alignment horizontal="center"/>
    </xf>
    <xf numFmtId="171" fontId="17" fillId="0" borderId="10" xfId="0" applyNumberFormat="1" applyFont="1" applyFill="1" applyBorder="1" applyAlignment="1">
      <alignment horizontal="center"/>
    </xf>
    <xf numFmtId="171" fontId="17" fillId="0" borderId="22" xfId="0" applyNumberFormat="1" applyFont="1" applyFill="1" applyBorder="1" applyAlignment="1">
      <alignment horizontal="center"/>
    </xf>
    <xf numFmtId="171" fontId="9" fillId="0" borderId="10" xfId="0" applyNumberFormat="1" applyFont="1" applyBorder="1" applyAlignment="1">
      <alignment horizontal="center"/>
    </xf>
    <xf numFmtId="171" fontId="16" fillId="0" borderId="10" xfId="0" applyNumberFormat="1" applyFont="1" applyFill="1" applyBorder="1" applyAlignment="1">
      <alignment horizontal="center"/>
    </xf>
    <xf numFmtId="171" fontId="14" fillId="0" borderId="10" xfId="0" applyNumberFormat="1" applyFont="1" applyFill="1" applyBorder="1" applyAlignment="1">
      <alignment horizontal="center"/>
    </xf>
    <xf numFmtId="171" fontId="3" fillId="0" borderId="10" xfId="0" applyNumberFormat="1" applyFont="1" applyFill="1" applyBorder="1" applyAlignment="1">
      <alignment horizontal="center"/>
    </xf>
    <xf numFmtId="171" fontId="25" fillId="0" borderId="10" xfId="0" applyNumberFormat="1" applyFont="1" applyFill="1" applyBorder="1" applyAlignment="1">
      <alignment horizontal="center"/>
    </xf>
    <xf numFmtId="171" fontId="25" fillId="0" borderId="22" xfId="0" applyNumberFormat="1" applyFont="1" applyFill="1" applyBorder="1" applyAlignment="1">
      <alignment horizontal="center"/>
    </xf>
    <xf numFmtId="171" fontId="16" fillId="0" borderId="10" xfId="0" applyNumberFormat="1" applyFont="1" applyBorder="1" applyAlignment="1">
      <alignment horizontal="center"/>
    </xf>
    <xf numFmtId="171" fontId="9" fillId="0" borderId="10" xfId="0" applyNumberFormat="1" applyFont="1" applyFill="1" applyBorder="1" applyAlignment="1">
      <alignment horizontal="center"/>
    </xf>
    <xf numFmtId="171" fontId="9" fillId="0" borderId="22" xfId="0" applyNumberFormat="1" applyFont="1" applyFill="1" applyBorder="1" applyAlignment="1">
      <alignment horizontal="center"/>
    </xf>
    <xf numFmtId="171" fontId="17" fillId="0" borderId="10" xfId="0" applyNumberFormat="1" applyFont="1" applyBorder="1" applyAlignment="1">
      <alignment horizontal="center"/>
    </xf>
    <xf numFmtId="171" fontId="3" fillId="0" borderId="22" xfId="0" applyNumberFormat="1" applyFont="1" applyFill="1" applyBorder="1" applyAlignment="1">
      <alignment horizontal="center"/>
    </xf>
    <xf numFmtId="171" fontId="3" fillId="0" borderId="10" xfId="0" applyNumberFormat="1" applyFont="1" applyBorder="1" applyAlignment="1">
      <alignment horizontal="center"/>
    </xf>
    <xf numFmtId="171" fontId="25" fillId="0" borderId="10" xfId="0" applyNumberFormat="1" applyFont="1" applyFill="1" applyBorder="1" applyAlignment="1">
      <alignment horizontal="center"/>
    </xf>
    <xf numFmtId="171" fontId="25" fillId="0" borderId="22" xfId="0" applyNumberFormat="1" applyFont="1" applyFill="1" applyBorder="1" applyAlignment="1">
      <alignment horizontal="center"/>
    </xf>
    <xf numFmtId="171" fontId="8" fillId="24" borderId="10" xfId="0" applyNumberFormat="1" applyFont="1" applyFill="1" applyBorder="1" applyAlignment="1">
      <alignment horizontal="center"/>
    </xf>
    <xf numFmtId="171" fontId="19" fillId="0" borderId="10" xfId="0" applyNumberFormat="1" applyFont="1" applyFill="1" applyBorder="1" applyAlignment="1">
      <alignment horizontal="center"/>
    </xf>
    <xf numFmtId="171" fontId="7" fillId="0" borderId="10" xfId="0" applyNumberFormat="1" applyFont="1" applyFill="1" applyBorder="1" applyAlignment="1">
      <alignment horizontal="center"/>
    </xf>
    <xf numFmtId="171" fontId="13" fillId="0" borderId="10" xfId="0" applyNumberFormat="1" applyFont="1" applyFill="1" applyBorder="1" applyAlignment="1">
      <alignment horizontal="center"/>
    </xf>
    <xf numFmtId="171" fontId="13" fillId="0" borderId="22" xfId="0" applyNumberFormat="1" applyFont="1" applyFill="1" applyBorder="1" applyAlignment="1">
      <alignment horizontal="center"/>
    </xf>
    <xf numFmtId="171" fontId="1" fillId="0" borderId="10" xfId="0" applyNumberFormat="1" applyFont="1" applyBorder="1" applyAlignment="1">
      <alignment horizontal="center"/>
    </xf>
    <xf numFmtId="171" fontId="7" fillId="0" borderId="10" xfId="0" applyNumberFormat="1" applyFont="1" applyBorder="1" applyAlignment="1">
      <alignment horizontal="center"/>
    </xf>
    <xf numFmtId="171" fontId="19" fillId="0" borderId="22" xfId="0" applyNumberFormat="1" applyFont="1" applyFill="1" applyBorder="1" applyAlignment="1">
      <alignment horizontal="center"/>
    </xf>
    <xf numFmtId="171" fontId="8" fillId="0" borderId="22" xfId="0" applyNumberFormat="1" applyFont="1" applyFill="1" applyBorder="1" applyAlignment="1">
      <alignment horizontal="center"/>
    </xf>
    <xf numFmtId="171" fontId="6" fillId="0" borderId="10" xfId="0" applyNumberFormat="1" applyFont="1" applyBorder="1" applyAlignment="1">
      <alignment horizontal="center"/>
    </xf>
    <xf numFmtId="171" fontId="3" fillId="24" borderId="10" xfId="0" applyNumberFormat="1" applyFont="1" applyFill="1" applyBorder="1" applyAlignment="1">
      <alignment horizontal="center"/>
    </xf>
    <xf numFmtId="171" fontId="13" fillId="0" borderId="10" xfId="0" applyNumberFormat="1" applyFont="1" applyBorder="1" applyAlignment="1">
      <alignment horizontal="center"/>
    </xf>
    <xf numFmtId="171" fontId="12" fillId="0" borderId="22" xfId="0" applyNumberFormat="1" applyFont="1" applyFill="1" applyBorder="1" applyAlignment="1">
      <alignment horizontal="center"/>
    </xf>
    <xf numFmtId="171" fontId="8" fillId="0" borderId="10" xfId="0" applyNumberFormat="1" applyFont="1" applyFill="1" applyBorder="1" applyAlignment="1">
      <alignment horizontal="center"/>
    </xf>
    <xf numFmtId="171" fontId="3" fillId="24" borderId="10" xfId="0" applyNumberFormat="1" applyFont="1" applyFill="1" applyBorder="1" applyAlignment="1">
      <alignment horizontal="center"/>
    </xf>
    <xf numFmtId="171" fontId="1" fillId="0" borderId="10" xfId="0" applyNumberFormat="1" applyFont="1" applyFill="1" applyBorder="1" applyAlignment="1">
      <alignment horizontal="center" vertical="center" wrapText="1"/>
    </xf>
    <xf numFmtId="171" fontId="6" fillId="0" borderId="10" xfId="0" applyNumberFormat="1" applyFont="1" applyFill="1" applyBorder="1" applyAlignment="1">
      <alignment horizontal="center"/>
    </xf>
    <xf numFmtId="171" fontId="36" fillId="0" borderId="22" xfId="0" applyNumberFormat="1" applyFont="1" applyFill="1" applyBorder="1" applyAlignment="1">
      <alignment horizontal="center"/>
    </xf>
    <xf numFmtId="171" fontId="14" fillId="24" borderId="10" xfId="0" applyNumberFormat="1" applyFont="1" applyFill="1" applyBorder="1" applyAlignment="1">
      <alignment horizontal="center"/>
    </xf>
    <xf numFmtId="171" fontId="1" fillId="24" borderId="10" xfId="0" applyNumberFormat="1" applyFont="1" applyFill="1" applyBorder="1" applyAlignment="1">
      <alignment horizontal="center"/>
    </xf>
    <xf numFmtId="171" fontId="2" fillId="0" borderId="10" xfId="0" applyNumberFormat="1" applyFont="1" applyFill="1" applyBorder="1" applyAlignment="1">
      <alignment horizontal="center"/>
    </xf>
    <xf numFmtId="171" fontId="19" fillId="24" borderId="10" xfId="0" applyNumberFormat="1" applyFont="1" applyFill="1" applyBorder="1" applyAlignment="1">
      <alignment horizontal="center"/>
    </xf>
    <xf numFmtId="171" fontId="6" fillId="0" borderId="10" xfId="0" applyNumberFormat="1" applyFont="1" applyFill="1" applyBorder="1" applyAlignment="1">
      <alignment horizontal="center"/>
    </xf>
    <xf numFmtId="171" fontId="40" fillId="0" borderId="10" xfId="0" applyNumberFormat="1" applyFont="1" applyBorder="1" applyAlignment="1">
      <alignment horizontal="center"/>
    </xf>
    <xf numFmtId="171" fontId="19" fillId="0" borderId="10" xfId="0" applyNumberFormat="1" applyFont="1" applyBorder="1" applyAlignment="1">
      <alignment horizontal="center"/>
    </xf>
    <xf numFmtId="171" fontId="11" fillId="0" borderId="10" xfId="0" applyNumberFormat="1" applyFont="1" applyFill="1" applyBorder="1" applyAlignment="1">
      <alignment horizontal="center"/>
    </xf>
    <xf numFmtId="171" fontId="32" fillId="0" borderId="10" xfId="0" applyNumberFormat="1" applyFont="1" applyFill="1" applyBorder="1" applyAlignment="1">
      <alignment horizontal="center"/>
    </xf>
    <xf numFmtId="171" fontId="32" fillId="24" borderId="10" xfId="0" applyNumberFormat="1" applyFont="1" applyFill="1" applyBorder="1" applyAlignment="1">
      <alignment horizontal="center"/>
    </xf>
    <xf numFmtId="171" fontId="32" fillId="0" borderId="10" xfId="0" applyNumberFormat="1" applyFont="1" applyFill="1" applyBorder="1" applyAlignment="1">
      <alignment horizontal="center"/>
    </xf>
    <xf numFmtId="171" fontId="2" fillId="0" borderId="10" xfId="0" applyNumberFormat="1" applyFont="1" applyBorder="1" applyAlignment="1">
      <alignment horizontal="center"/>
    </xf>
    <xf numFmtId="171" fontId="6" fillId="0" borderId="22" xfId="0" applyNumberFormat="1" applyFont="1" applyFill="1" applyBorder="1" applyAlignment="1">
      <alignment horizontal="center"/>
    </xf>
    <xf numFmtId="171" fontId="19" fillId="0" borderId="10" xfId="0" applyNumberFormat="1" applyFont="1" applyBorder="1" applyAlignment="1">
      <alignment horizontal="center"/>
    </xf>
    <xf numFmtId="171" fontId="19" fillId="0" borderId="10" xfId="0" applyNumberFormat="1" applyFont="1" applyFill="1" applyBorder="1" applyAlignment="1">
      <alignment horizontal="center"/>
    </xf>
    <xf numFmtId="171" fontId="20" fillId="0" borderId="10" xfId="0" applyNumberFormat="1" applyFont="1" applyBorder="1" applyAlignment="1">
      <alignment horizontal="center"/>
    </xf>
    <xf numFmtId="171" fontId="20" fillId="24" borderId="10" xfId="0" applyNumberFormat="1" applyFont="1" applyFill="1" applyBorder="1" applyAlignment="1">
      <alignment horizontal="center"/>
    </xf>
    <xf numFmtId="171" fontId="20" fillId="0" borderId="10" xfId="0" applyNumberFormat="1" applyFont="1" applyFill="1" applyBorder="1" applyAlignment="1">
      <alignment horizontal="center"/>
    </xf>
    <xf numFmtId="171" fontId="20" fillId="0" borderId="22" xfId="0" applyNumberFormat="1" applyFont="1" applyFill="1" applyBorder="1" applyAlignment="1">
      <alignment horizontal="center"/>
    </xf>
    <xf numFmtId="171" fontId="23" fillId="0" borderId="10" xfId="0" applyNumberFormat="1" applyFont="1" applyBorder="1" applyAlignment="1">
      <alignment horizontal="center"/>
    </xf>
    <xf numFmtId="171" fontId="3" fillId="0" borderId="14" xfId="0" applyNumberFormat="1" applyFont="1" applyFill="1" applyBorder="1" applyAlignment="1">
      <alignment horizontal="center"/>
    </xf>
    <xf numFmtId="171" fontId="3" fillId="0" borderId="20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2" fillId="0" borderId="10" xfId="0" applyNumberFormat="1" applyFont="1" applyFill="1" applyBorder="1" applyAlignment="1">
      <alignment horizontal="center"/>
    </xf>
    <xf numFmtId="171" fontId="2" fillId="0" borderId="22" xfId="0" applyNumberFormat="1" applyFont="1" applyFill="1" applyBorder="1" applyAlignment="1">
      <alignment horizontal="center"/>
    </xf>
    <xf numFmtId="171" fontId="6" fillId="0" borderId="22" xfId="0" applyNumberFormat="1" applyFont="1" applyFill="1" applyBorder="1" applyAlignment="1">
      <alignment horizontal="center"/>
    </xf>
    <xf numFmtId="171" fontId="14" fillId="17" borderId="10" xfId="0" applyNumberFormat="1" applyFont="1" applyFill="1" applyBorder="1" applyAlignment="1">
      <alignment horizontal="center"/>
    </xf>
    <xf numFmtId="171" fontId="14" fillId="17" borderId="22" xfId="0" applyNumberFormat="1" applyFont="1" applyFill="1" applyBorder="1" applyAlignment="1">
      <alignment horizontal="center"/>
    </xf>
    <xf numFmtId="171" fontId="13" fillId="0" borderId="10" xfId="0" applyNumberFormat="1" applyFont="1" applyBorder="1" applyAlignment="1">
      <alignment horizontal="center"/>
    </xf>
    <xf numFmtId="171" fontId="0" fillId="0" borderId="10" xfId="0" applyNumberFormat="1" applyFont="1" applyBorder="1" applyAlignment="1">
      <alignment horizontal="center"/>
    </xf>
    <xf numFmtId="0" fontId="0" fillId="0" borderId="23" xfId="0" applyFont="1" applyFill="1" applyBorder="1" applyAlignment="1">
      <alignment/>
    </xf>
    <xf numFmtId="0" fontId="11" fillId="0" borderId="10" xfId="0" applyFont="1" applyFill="1" applyBorder="1" applyAlignment="1">
      <alignment horizontal="left" vertical="top" wrapText="1"/>
    </xf>
    <xf numFmtId="171" fontId="6" fillId="24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49" fontId="16" fillId="0" borderId="10" xfId="0" applyNumberFormat="1" applyFont="1" applyFill="1" applyBorder="1" applyAlignment="1">
      <alignment horizontal="center" wrapText="1"/>
    </xf>
    <xf numFmtId="49" fontId="14" fillId="0" borderId="15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horizontal="left" vertical="top" wrapText="1"/>
    </xf>
    <xf numFmtId="49" fontId="42" fillId="0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171" fontId="40" fillId="0" borderId="10" xfId="0" applyNumberFormat="1" applyFont="1" applyFill="1" applyBorder="1" applyAlignment="1">
      <alignment horizontal="center"/>
    </xf>
    <xf numFmtId="171" fontId="16" fillId="24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 horizontal="center"/>
    </xf>
    <xf numFmtId="171" fontId="43" fillId="0" borderId="1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wrapText="1"/>
    </xf>
    <xf numFmtId="3" fontId="18" fillId="0" borderId="10" xfId="0" applyNumberFormat="1" applyFont="1" applyFill="1" applyBorder="1" applyAlignment="1">
      <alignment horizontal="center"/>
    </xf>
    <xf numFmtId="171" fontId="3" fillId="25" borderId="0" xfId="0" applyNumberFormat="1" applyFont="1" applyFill="1" applyBorder="1" applyAlignment="1">
      <alignment horizontal="center"/>
    </xf>
    <xf numFmtId="171" fontId="20" fillId="25" borderId="10" xfId="0" applyNumberFormat="1" applyFont="1" applyFill="1" applyBorder="1" applyAlignment="1">
      <alignment horizontal="center"/>
    </xf>
    <xf numFmtId="171" fontId="3" fillId="25" borderId="14" xfId="0" applyNumberFormat="1" applyFont="1" applyFill="1" applyBorder="1" applyAlignment="1">
      <alignment horizontal="center"/>
    </xf>
    <xf numFmtId="171" fontId="23" fillId="0" borderId="10" xfId="0" applyNumberFormat="1" applyFont="1" applyFill="1" applyBorder="1" applyAlignment="1">
      <alignment horizontal="center"/>
    </xf>
    <xf numFmtId="171" fontId="20" fillId="0" borderId="0" xfId="0" applyNumberFormat="1" applyFont="1" applyFill="1" applyBorder="1" applyAlignment="1">
      <alignment horizontal="center"/>
    </xf>
    <xf numFmtId="0" fontId="14" fillId="0" borderId="18" xfId="0" applyFont="1" applyFill="1" applyBorder="1" applyAlignment="1">
      <alignment horizontal="left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38" fillId="0" borderId="0" xfId="0" applyFont="1" applyFill="1" applyAlignment="1" applyProtection="1">
      <alignment horizontal="center" wrapText="1"/>
      <protection locked="0"/>
    </xf>
    <xf numFmtId="0" fontId="39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170" fontId="41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0" fontId="41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3"/>
  <sheetViews>
    <sheetView tabSelected="1" view="pageBreakPreview" zoomScale="95" zoomScaleSheetLayoutView="95" zoomScalePageLayoutView="0" workbookViewId="0" topLeftCell="A1">
      <selection activeCell="J14" sqref="J14"/>
    </sheetView>
  </sheetViews>
  <sheetFormatPr defaultColWidth="9.125" defaultRowHeight="12.75"/>
  <cols>
    <col min="1" max="1" width="4.00390625" style="133" customWidth="1"/>
    <col min="2" max="2" width="49.625" style="133" customWidth="1"/>
    <col min="3" max="3" width="7.625" style="133" customWidth="1"/>
    <col min="4" max="4" width="9.625" style="133" customWidth="1"/>
    <col min="5" max="5" width="7.625" style="133" customWidth="1"/>
    <col min="6" max="6" width="22.00390625" style="130" customWidth="1"/>
    <col min="7" max="7" width="16.00390625" style="130" hidden="1" customWidth="1"/>
    <col min="8" max="8" width="19.00390625" style="130" hidden="1" customWidth="1"/>
    <col min="9" max="9" width="18.375" style="185" customWidth="1"/>
    <col min="10" max="10" width="14.625" style="185" customWidth="1"/>
    <col min="11" max="16384" width="9.125" style="185" customWidth="1"/>
  </cols>
  <sheetData>
    <row r="1" spans="1:5" ht="12.75">
      <c r="A1" s="41"/>
      <c r="B1" s="41"/>
      <c r="C1" s="41"/>
      <c r="D1" s="41"/>
      <c r="E1" s="41"/>
    </row>
    <row r="2" spans="1:9" s="186" customFormat="1" ht="17.25" customHeight="1">
      <c r="A2" s="133"/>
      <c r="B2" s="194"/>
      <c r="C2" s="314" t="s">
        <v>387</v>
      </c>
      <c r="D2" s="315"/>
      <c r="E2" s="315"/>
      <c r="F2" s="315"/>
      <c r="G2" s="315"/>
      <c r="H2" s="315"/>
      <c r="I2" s="315"/>
    </row>
    <row r="3" spans="1:9" s="186" customFormat="1" ht="17.25" customHeight="1">
      <c r="A3" s="187"/>
      <c r="B3" s="314" t="s">
        <v>388</v>
      </c>
      <c r="C3" s="315"/>
      <c r="D3" s="315"/>
      <c r="E3" s="315"/>
      <c r="F3" s="315"/>
      <c r="G3" s="315"/>
      <c r="H3" s="315"/>
      <c r="I3" s="315"/>
    </row>
    <row r="4" spans="1:9" s="186" customFormat="1" ht="17.25" customHeight="1">
      <c r="A4" s="187"/>
      <c r="B4" s="314" t="s">
        <v>389</v>
      </c>
      <c r="C4" s="315"/>
      <c r="D4" s="315"/>
      <c r="E4" s="315"/>
      <c r="F4" s="315"/>
      <c r="G4" s="315"/>
      <c r="H4" s="315"/>
      <c r="I4" s="315"/>
    </row>
    <row r="5" spans="1:9" ht="17.25" customHeight="1">
      <c r="A5" s="187"/>
      <c r="B5" s="194"/>
      <c r="C5" s="194"/>
      <c r="D5" s="314" t="s">
        <v>206</v>
      </c>
      <c r="E5" s="315"/>
      <c r="F5" s="315"/>
      <c r="G5" s="315"/>
      <c r="H5" s="315"/>
      <c r="I5" s="315"/>
    </row>
    <row r="6" spans="2:9" ht="17.25" customHeight="1">
      <c r="B6" s="194"/>
      <c r="C6" s="324" t="s">
        <v>111</v>
      </c>
      <c r="D6" s="325"/>
      <c r="E6" s="325"/>
      <c r="F6" s="325"/>
      <c r="G6" s="325"/>
      <c r="H6" s="325"/>
      <c r="I6" s="325"/>
    </row>
    <row r="7" spans="3:8" ht="15.75" customHeight="1">
      <c r="C7" s="309"/>
      <c r="D7" s="321"/>
      <c r="E7" s="321"/>
      <c r="F7" s="321"/>
      <c r="G7" s="321"/>
      <c r="H7" s="321"/>
    </row>
    <row r="8" spans="1:8" s="189" customFormat="1" ht="18" customHeight="1" hidden="1">
      <c r="A8" s="133"/>
      <c r="B8" s="133"/>
      <c r="C8" s="170"/>
      <c r="D8" s="188"/>
      <c r="E8" s="188"/>
      <c r="F8" s="188"/>
      <c r="G8" s="188"/>
      <c r="H8" s="188"/>
    </row>
    <row r="9" spans="1:8" s="186" customFormat="1" ht="17.25" hidden="1">
      <c r="A9" s="42"/>
      <c r="B9" s="130"/>
      <c r="C9" s="318"/>
      <c r="D9" s="319"/>
      <c r="E9" s="319"/>
      <c r="F9" s="319"/>
      <c r="G9" s="319"/>
      <c r="H9" s="319"/>
    </row>
    <row r="10" spans="1:8" ht="15.75" customHeight="1" hidden="1">
      <c r="A10" s="187"/>
      <c r="B10" s="130"/>
      <c r="C10" s="322"/>
      <c r="D10" s="323"/>
      <c r="E10" s="323"/>
      <c r="F10" s="323"/>
      <c r="G10" s="323"/>
      <c r="H10" s="323"/>
    </row>
    <row r="11" spans="2:8" ht="16.5" customHeight="1" hidden="1">
      <c r="B11" s="130"/>
      <c r="C11" s="320"/>
      <c r="D11" s="320"/>
      <c r="E11" s="320"/>
      <c r="F11" s="320"/>
      <c r="G11" s="320"/>
      <c r="H11" s="320"/>
    </row>
    <row r="12" spans="2:8" ht="17.25" hidden="1">
      <c r="B12" s="165"/>
      <c r="C12" s="316"/>
      <c r="D12" s="317"/>
      <c r="E12" s="317"/>
      <c r="F12" s="317"/>
      <c r="G12" s="317"/>
      <c r="H12" s="317"/>
    </row>
    <row r="13" spans="1:8" s="189" customFormat="1" ht="16.5" customHeight="1">
      <c r="A13" s="133"/>
      <c r="B13" s="130"/>
      <c r="C13" s="309"/>
      <c r="D13" s="310"/>
      <c r="E13" s="310"/>
      <c r="F13" s="310"/>
      <c r="G13" s="310"/>
      <c r="H13" s="310"/>
    </row>
    <row r="14" spans="1:8" s="189" customFormat="1" ht="12.75">
      <c r="A14" s="41"/>
      <c r="B14" s="131" t="s">
        <v>133</v>
      </c>
      <c r="C14" s="132"/>
      <c r="D14" s="132"/>
      <c r="E14" s="132"/>
      <c r="F14" s="132"/>
      <c r="G14" s="132"/>
      <c r="H14" s="132"/>
    </row>
    <row r="15" spans="1:9" s="186" customFormat="1" ht="74.25" customHeight="1">
      <c r="A15" s="42"/>
      <c r="B15" s="311" t="s">
        <v>207</v>
      </c>
      <c r="C15" s="312"/>
      <c r="D15" s="312"/>
      <c r="E15" s="312"/>
      <c r="F15" s="312"/>
      <c r="G15" s="312"/>
      <c r="H15" s="312"/>
      <c r="I15" s="313"/>
    </row>
    <row r="16" spans="1:8" s="186" customFormat="1" ht="15">
      <c r="A16" s="187"/>
      <c r="B16" s="156" t="s">
        <v>378</v>
      </c>
      <c r="C16" s="157"/>
      <c r="D16" s="157"/>
      <c r="E16" s="157"/>
      <c r="F16" s="157"/>
      <c r="G16" s="157"/>
      <c r="H16" s="157"/>
    </row>
    <row r="17" spans="1:8" ht="12.75">
      <c r="A17" s="187"/>
      <c r="B17" s="131"/>
      <c r="F17" s="133"/>
      <c r="G17" s="134" t="s">
        <v>682</v>
      </c>
      <c r="H17" s="133"/>
    </row>
    <row r="18" spans="2:8" ht="13.5" thickBot="1">
      <c r="B18" s="131"/>
      <c r="F18" s="133"/>
      <c r="G18" s="133"/>
      <c r="H18" s="133"/>
    </row>
    <row r="19" spans="1:9" s="189" customFormat="1" ht="13.5" thickBot="1">
      <c r="A19" s="133"/>
      <c r="B19" s="135"/>
      <c r="C19" s="136"/>
      <c r="D19" s="136"/>
      <c r="E19" s="136"/>
      <c r="F19" s="307" t="s">
        <v>208</v>
      </c>
      <c r="G19" s="278" t="s">
        <v>42</v>
      </c>
      <c r="H19" s="278"/>
      <c r="I19" s="305" t="s">
        <v>209</v>
      </c>
    </row>
    <row r="20" spans="1:9" s="189" customFormat="1" ht="67.5" thickBot="1">
      <c r="A20" s="37"/>
      <c r="B20" s="137" t="s">
        <v>680</v>
      </c>
      <c r="C20" s="138" t="s">
        <v>666</v>
      </c>
      <c r="D20" s="138" t="s">
        <v>667</v>
      </c>
      <c r="E20" s="138" t="s">
        <v>668</v>
      </c>
      <c r="F20" s="308"/>
      <c r="G20" s="198" t="s">
        <v>299</v>
      </c>
      <c r="H20" s="199" t="s">
        <v>177</v>
      </c>
      <c r="I20" s="306"/>
    </row>
    <row r="21" spans="1:9" s="7" customFormat="1" ht="9.75">
      <c r="A21" s="44"/>
      <c r="B21" s="32">
        <v>1</v>
      </c>
      <c r="C21" s="32">
        <v>2</v>
      </c>
      <c r="D21" s="32">
        <v>3</v>
      </c>
      <c r="E21" s="32">
        <v>4</v>
      </c>
      <c r="F21" s="195">
        <v>5</v>
      </c>
      <c r="G21" s="195">
        <v>7</v>
      </c>
      <c r="H21" s="196">
        <v>8</v>
      </c>
      <c r="I21" s="197">
        <v>6</v>
      </c>
    </row>
    <row r="22" spans="1:9" s="6" customFormat="1" ht="12.75">
      <c r="A22" s="45"/>
      <c r="B22" s="78" t="s">
        <v>681</v>
      </c>
      <c r="C22" s="79" t="s">
        <v>669</v>
      </c>
      <c r="D22" s="79"/>
      <c r="E22" s="79"/>
      <c r="F22" s="193">
        <f>F24+F28+F36+F43+F40</f>
        <v>101454.76465999999</v>
      </c>
      <c r="G22" s="193">
        <f>G24+G28+G36+G43+G40</f>
        <v>93729.60466</v>
      </c>
      <c r="H22" s="193">
        <f>H24+H28+H36+H43+H40</f>
        <v>4341.16</v>
      </c>
      <c r="I22" s="193">
        <f>I24+I28+I36+I43+I40</f>
        <v>97532.353</v>
      </c>
    </row>
    <row r="23" spans="1:9" s="20" customFormat="1" ht="9">
      <c r="A23" s="40"/>
      <c r="B23" s="74"/>
      <c r="C23" s="69"/>
      <c r="D23" s="69"/>
      <c r="E23" s="69"/>
      <c r="F23" s="200"/>
      <c r="G23" s="201"/>
      <c r="H23" s="202"/>
      <c r="I23" s="203"/>
    </row>
    <row r="24" spans="1:9" s="15" customFormat="1" ht="22.5">
      <c r="A24" s="46"/>
      <c r="B24" s="64" t="s">
        <v>220</v>
      </c>
      <c r="C24" s="30" t="s">
        <v>684</v>
      </c>
      <c r="D24" s="30"/>
      <c r="E24" s="30"/>
      <c r="F24" s="204">
        <f>F25</f>
        <v>1334.68</v>
      </c>
      <c r="G24" s="204">
        <f aca="true" t="shared" si="0" ref="G24:I26">G25</f>
        <v>1334.68</v>
      </c>
      <c r="H24" s="204">
        <f t="shared" si="0"/>
        <v>0</v>
      </c>
      <c r="I24" s="204">
        <f t="shared" si="0"/>
        <v>1320.382</v>
      </c>
    </row>
    <row r="25" spans="1:9" s="12" customFormat="1" ht="9.75">
      <c r="A25" s="47"/>
      <c r="B25" s="66" t="s">
        <v>685</v>
      </c>
      <c r="C25" s="32" t="s">
        <v>684</v>
      </c>
      <c r="D25" s="32" t="s">
        <v>683</v>
      </c>
      <c r="E25" s="32"/>
      <c r="F25" s="205">
        <f>F26</f>
        <v>1334.68</v>
      </c>
      <c r="G25" s="205">
        <f t="shared" si="0"/>
        <v>1334.68</v>
      </c>
      <c r="H25" s="205">
        <f t="shared" si="0"/>
        <v>0</v>
      </c>
      <c r="I25" s="205">
        <f t="shared" si="0"/>
        <v>1320.382</v>
      </c>
    </row>
    <row r="26" spans="1:9" s="13" customFormat="1" ht="9.75">
      <c r="A26" s="39"/>
      <c r="B26" s="36" t="s">
        <v>222</v>
      </c>
      <c r="C26" s="29" t="s">
        <v>684</v>
      </c>
      <c r="D26" s="29" t="s">
        <v>221</v>
      </c>
      <c r="E26" s="29"/>
      <c r="F26" s="206">
        <f>F27</f>
        <v>1334.68</v>
      </c>
      <c r="G26" s="206">
        <f t="shared" si="0"/>
        <v>1334.68</v>
      </c>
      <c r="H26" s="206">
        <f t="shared" si="0"/>
        <v>0</v>
      </c>
      <c r="I26" s="206">
        <f t="shared" si="0"/>
        <v>1320.382</v>
      </c>
    </row>
    <row r="27" spans="1:9" s="13" customFormat="1" ht="11.25">
      <c r="A27" s="39"/>
      <c r="B27" s="36" t="s">
        <v>223</v>
      </c>
      <c r="C27" s="29" t="s">
        <v>684</v>
      </c>
      <c r="D27" s="29" t="s">
        <v>221</v>
      </c>
      <c r="E27" s="29">
        <v>500</v>
      </c>
      <c r="F27" s="206">
        <v>1334.68</v>
      </c>
      <c r="G27" s="204">
        <f>F27</f>
        <v>1334.68</v>
      </c>
      <c r="H27" s="207"/>
      <c r="I27" s="208">
        <v>1320.382</v>
      </c>
    </row>
    <row r="28" spans="1:9" s="16" customFormat="1" ht="33.75">
      <c r="A28" s="48"/>
      <c r="B28" s="64" t="s">
        <v>224</v>
      </c>
      <c r="C28" s="30" t="s">
        <v>686</v>
      </c>
      <c r="D28" s="30"/>
      <c r="E28" s="30"/>
      <c r="F28" s="204">
        <f>F29</f>
        <v>6306.299999999999</v>
      </c>
      <c r="G28" s="204">
        <f>G29</f>
        <v>6306.299999999999</v>
      </c>
      <c r="H28" s="204">
        <f>H29</f>
        <v>0</v>
      </c>
      <c r="I28" s="204">
        <f>I29</f>
        <v>6300.249</v>
      </c>
    </row>
    <row r="29" spans="1:9" s="12" customFormat="1" ht="9.75">
      <c r="A29" s="47"/>
      <c r="B29" s="65" t="s">
        <v>685</v>
      </c>
      <c r="C29" s="31" t="s">
        <v>686</v>
      </c>
      <c r="D29" s="31" t="s">
        <v>683</v>
      </c>
      <c r="E29" s="31"/>
      <c r="F29" s="205">
        <f>F30+F32+F34</f>
        <v>6306.299999999999</v>
      </c>
      <c r="G29" s="205">
        <f>G30+G32+G34</f>
        <v>6306.299999999999</v>
      </c>
      <c r="H29" s="205">
        <f>H30+H32+H34</f>
        <v>0</v>
      </c>
      <c r="I29" s="205">
        <v>6300.249</v>
      </c>
    </row>
    <row r="30" spans="1:9" s="14" customFormat="1" ht="20.25">
      <c r="A30" s="49"/>
      <c r="B30" s="38" t="s">
        <v>225</v>
      </c>
      <c r="C30" s="28" t="s">
        <v>686</v>
      </c>
      <c r="D30" s="28" t="s">
        <v>226</v>
      </c>
      <c r="E30" s="28"/>
      <c r="F30" s="206">
        <f>F31</f>
        <v>856.3</v>
      </c>
      <c r="G30" s="206">
        <f>G31</f>
        <v>856.3</v>
      </c>
      <c r="H30" s="206">
        <f>H31</f>
        <v>0</v>
      </c>
      <c r="I30" s="206">
        <f>I31</f>
        <v>853.042</v>
      </c>
    </row>
    <row r="31" spans="1:9" s="14" customFormat="1" ht="11.25">
      <c r="A31" s="49"/>
      <c r="B31" s="38" t="s">
        <v>223</v>
      </c>
      <c r="C31" s="28" t="s">
        <v>686</v>
      </c>
      <c r="D31" s="28" t="s">
        <v>226</v>
      </c>
      <c r="E31" s="28">
        <v>900</v>
      </c>
      <c r="F31" s="206">
        <f>719.3+137</f>
        <v>856.3</v>
      </c>
      <c r="G31" s="204">
        <f>F31</f>
        <v>856.3</v>
      </c>
      <c r="H31" s="209"/>
      <c r="I31" s="210">
        <v>853.042</v>
      </c>
    </row>
    <row r="32" spans="1:9" s="14" customFormat="1" ht="20.25">
      <c r="A32" s="49"/>
      <c r="B32" s="38" t="s">
        <v>228</v>
      </c>
      <c r="C32" s="28" t="s">
        <v>686</v>
      </c>
      <c r="D32" s="28" t="s">
        <v>229</v>
      </c>
      <c r="E32" s="28"/>
      <c r="F32" s="206">
        <f>F33</f>
        <v>1169.805</v>
      </c>
      <c r="G32" s="206">
        <f>G33</f>
        <v>1169.805</v>
      </c>
      <c r="H32" s="206">
        <f>H33</f>
        <v>0</v>
      </c>
      <c r="I32" s="206">
        <f>I33</f>
        <v>1169.805</v>
      </c>
    </row>
    <row r="33" spans="1:9" s="14" customFormat="1" ht="9.75">
      <c r="A33" s="49"/>
      <c r="B33" s="38" t="s">
        <v>223</v>
      </c>
      <c r="C33" s="28" t="s">
        <v>686</v>
      </c>
      <c r="D33" s="28" t="s">
        <v>229</v>
      </c>
      <c r="E33" s="28">
        <v>900</v>
      </c>
      <c r="F33" s="206">
        <v>1169.805</v>
      </c>
      <c r="G33" s="206">
        <f>F33</f>
        <v>1169.805</v>
      </c>
      <c r="H33" s="209"/>
      <c r="I33" s="210">
        <v>1169.805</v>
      </c>
    </row>
    <row r="34" spans="1:9" s="14" customFormat="1" ht="9.75">
      <c r="A34" s="49"/>
      <c r="B34" s="38" t="s">
        <v>687</v>
      </c>
      <c r="C34" s="28" t="s">
        <v>686</v>
      </c>
      <c r="D34" s="28" t="s">
        <v>230</v>
      </c>
      <c r="E34" s="28"/>
      <c r="F34" s="206">
        <f>F35</f>
        <v>4280.195</v>
      </c>
      <c r="G34" s="206">
        <f>G35</f>
        <v>4280.195</v>
      </c>
      <c r="H34" s="206">
        <f>H35</f>
        <v>0</v>
      </c>
      <c r="I34" s="206">
        <f>I35</f>
        <v>4277.402</v>
      </c>
    </row>
    <row r="35" spans="1:9" s="14" customFormat="1" ht="11.25">
      <c r="A35" s="49"/>
      <c r="B35" s="38" t="s">
        <v>223</v>
      </c>
      <c r="C35" s="28" t="s">
        <v>686</v>
      </c>
      <c r="D35" s="28" t="s">
        <v>230</v>
      </c>
      <c r="E35" s="28">
        <v>900</v>
      </c>
      <c r="F35" s="206">
        <v>4280.195</v>
      </c>
      <c r="G35" s="204">
        <f>F35</f>
        <v>4280.195</v>
      </c>
      <c r="H35" s="209"/>
      <c r="I35" s="210">
        <v>4277.402</v>
      </c>
    </row>
    <row r="36" spans="1:9" s="17" customFormat="1" ht="57">
      <c r="A36" s="50"/>
      <c r="B36" s="67" t="s">
        <v>602</v>
      </c>
      <c r="C36" s="33" t="s">
        <v>688</v>
      </c>
      <c r="D36" s="33"/>
      <c r="E36" s="33"/>
      <c r="F36" s="204">
        <f aca="true" t="shared" si="1" ref="F36:I38">F37</f>
        <v>68791.5018</v>
      </c>
      <c r="G36" s="204">
        <f t="shared" si="1"/>
        <v>68791.5018</v>
      </c>
      <c r="H36" s="204">
        <f t="shared" si="1"/>
        <v>0</v>
      </c>
      <c r="I36" s="204">
        <f t="shared" si="1"/>
        <v>65541.778</v>
      </c>
    </row>
    <row r="37" spans="1:9" s="12" customFormat="1" ht="9.75">
      <c r="A37" s="47"/>
      <c r="B37" s="65" t="s">
        <v>685</v>
      </c>
      <c r="C37" s="31" t="s">
        <v>688</v>
      </c>
      <c r="D37" s="31" t="s">
        <v>683</v>
      </c>
      <c r="E37" s="31"/>
      <c r="F37" s="205">
        <f t="shared" si="1"/>
        <v>68791.5018</v>
      </c>
      <c r="G37" s="205">
        <f t="shared" si="1"/>
        <v>68791.5018</v>
      </c>
      <c r="H37" s="205">
        <f t="shared" si="1"/>
        <v>0</v>
      </c>
      <c r="I37" s="205">
        <f t="shared" si="1"/>
        <v>65541.778</v>
      </c>
    </row>
    <row r="38" spans="1:9" s="14" customFormat="1" ht="9.75">
      <c r="A38" s="49"/>
      <c r="B38" s="38" t="s">
        <v>231</v>
      </c>
      <c r="C38" s="28" t="s">
        <v>688</v>
      </c>
      <c r="D38" s="28" t="s">
        <v>232</v>
      </c>
      <c r="E38" s="28"/>
      <c r="F38" s="206">
        <f t="shared" si="1"/>
        <v>68791.5018</v>
      </c>
      <c r="G38" s="206">
        <f t="shared" si="1"/>
        <v>68791.5018</v>
      </c>
      <c r="H38" s="206">
        <f t="shared" si="1"/>
        <v>0</v>
      </c>
      <c r="I38" s="206">
        <f t="shared" si="1"/>
        <v>65541.778</v>
      </c>
    </row>
    <row r="39" spans="1:9" s="3" customFormat="1" ht="9.75">
      <c r="A39" s="51"/>
      <c r="B39" s="38" t="s">
        <v>223</v>
      </c>
      <c r="C39" s="28" t="s">
        <v>688</v>
      </c>
      <c r="D39" s="28" t="s">
        <v>232</v>
      </c>
      <c r="E39" s="28">
        <v>900</v>
      </c>
      <c r="F39" s="206">
        <v>68791.5018</v>
      </c>
      <c r="G39" s="206">
        <f>F39</f>
        <v>68791.5018</v>
      </c>
      <c r="H39" s="211"/>
      <c r="I39" s="212">
        <v>65541.778</v>
      </c>
    </row>
    <row r="40" spans="1:9" s="11" customFormat="1" ht="11.25">
      <c r="A40" s="52"/>
      <c r="B40" s="279" t="s">
        <v>210</v>
      </c>
      <c r="C40" s="28" t="s">
        <v>211</v>
      </c>
      <c r="D40" s="28"/>
      <c r="E40" s="28"/>
      <c r="F40" s="201">
        <f>F41</f>
        <v>2000</v>
      </c>
      <c r="G40" s="201">
        <f>G41</f>
        <v>0</v>
      </c>
      <c r="H40" s="201">
        <f>H41</f>
        <v>0</v>
      </c>
      <c r="I40" s="201">
        <f>I41</f>
        <v>2000</v>
      </c>
    </row>
    <row r="41" spans="1:9" s="11" customFormat="1" ht="11.25">
      <c r="A41" s="52"/>
      <c r="B41" s="73" t="s">
        <v>213</v>
      </c>
      <c r="C41" s="28" t="s">
        <v>211</v>
      </c>
      <c r="D41" s="160" t="s">
        <v>212</v>
      </c>
      <c r="E41" s="160" t="s">
        <v>214</v>
      </c>
      <c r="F41" s="201">
        <v>2000</v>
      </c>
      <c r="G41" s="201"/>
      <c r="H41" s="202"/>
      <c r="I41" s="201">
        <v>2000</v>
      </c>
    </row>
    <row r="42" spans="1:9" s="11" customFormat="1" ht="9.75">
      <c r="A42" s="52"/>
      <c r="B42" s="38" t="s">
        <v>223</v>
      </c>
      <c r="C42" s="28" t="s">
        <v>211</v>
      </c>
      <c r="D42" s="160" t="s">
        <v>212</v>
      </c>
      <c r="E42" s="28">
        <v>900</v>
      </c>
      <c r="F42" s="213">
        <v>1174</v>
      </c>
      <c r="G42" s="214"/>
      <c r="H42" s="215">
        <f>F42</f>
        <v>1174</v>
      </c>
      <c r="I42" s="216"/>
    </row>
    <row r="43" spans="1:9" s="17" customFormat="1" ht="11.25">
      <c r="A43" s="50"/>
      <c r="B43" s="67" t="s">
        <v>691</v>
      </c>
      <c r="C43" s="33" t="s">
        <v>215</v>
      </c>
      <c r="D43" s="33"/>
      <c r="E43" s="33"/>
      <c r="F43" s="204">
        <f>F44+F46+F48+F50+F53+F64</f>
        <v>23022.28286</v>
      </c>
      <c r="G43" s="204">
        <f>G44+G46+G48+G50+G53+G64</f>
        <v>17297.122860000003</v>
      </c>
      <c r="H43" s="204">
        <f>H44+H46+H48+H50+H53+H64</f>
        <v>4341.16</v>
      </c>
      <c r="I43" s="204">
        <f>I44+I46+I48+I50+I53+I64</f>
        <v>22369.944</v>
      </c>
    </row>
    <row r="44" spans="1:9" s="17" customFormat="1" ht="18.75">
      <c r="A44" s="50"/>
      <c r="B44" s="68" t="s">
        <v>235</v>
      </c>
      <c r="C44" s="28" t="s">
        <v>215</v>
      </c>
      <c r="D44" s="28" t="s">
        <v>236</v>
      </c>
      <c r="E44" s="28"/>
      <c r="F44" s="220">
        <f>F45</f>
        <v>21</v>
      </c>
      <c r="G44" s="220">
        <f>G45</f>
        <v>0</v>
      </c>
      <c r="H44" s="220">
        <f>H45</f>
        <v>0</v>
      </c>
      <c r="I44" s="220">
        <f>I45</f>
        <v>21</v>
      </c>
    </row>
    <row r="45" spans="1:9" s="17" customFormat="1" ht="11.25">
      <c r="A45" s="50"/>
      <c r="B45" s="38" t="s">
        <v>223</v>
      </c>
      <c r="C45" s="28" t="s">
        <v>215</v>
      </c>
      <c r="D45" s="28" t="s">
        <v>236</v>
      </c>
      <c r="E45" s="28">
        <v>900</v>
      </c>
      <c r="F45" s="220">
        <f>21</f>
        <v>21</v>
      </c>
      <c r="G45" s="220"/>
      <c r="H45" s="220"/>
      <c r="I45" s="220">
        <v>21</v>
      </c>
    </row>
    <row r="46" spans="1:9" s="17" customFormat="1" ht="20.25">
      <c r="A46" s="50"/>
      <c r="B46" s="65" t="s">
        <v>216</v>
      </c>
      <c r="C46" s="28" t="s">
        <v>215</v>
      </c>
      <c r="D46" s="28" t="s">
        <v>234</v>
      </c>
      <c r="E46" s="28"/>
      <c r="F46" s="220">
        <f>F47</f>
        <v>1248</v>
      </c>
      <c r="G46" s="220">
        <f>G47</f>
        <v>0</v>
      </c>
      <c r="H46" s="220">
        <f>H47</f>
        <v>0</v>
      </c>
      <c r="I46" s="220">
        <f>I47</f>
        <v>1248</v>
      </c>
    </row>
    <row r="47" spans="1:9" s="17" customFormat="1" ht="11.25">
      <c r="A47" s="50"/>
      <c r="B47" s="38" t="s">
        <v>223</v>
      </c>
      <c r="C47" s="28" t="s">
        <v>215</v>
      </c>
      <c r="D47" s="28" t="s">
        <v>234</v>
      </c>
      <c r="E47" s="28">
        <v>900</v>
      </c>
      <c r="F47" s="220">
        <f>1248</f>
        <v>1248</v>
      </c>
      <c r="G47" s="220"/>
      <c r="H47" s="220"/>
      <c r="I47" s="220">
        <v>1248</v>
      </c>
    </row>
    <row r="48" spans="1:9" s="17" customFormat="1" ht="11.25">
      <c r="A48" s="50"/>
      <c r="B48" s="101" t="s">
        <v>217</v>
      </c>
      <c r="C48" s="28" t="s">
        <v>215</v>
      </c>
      <c r="D48" s="28" t="s">
        <v>471</v>
      </c>
      <c r="E48" s="33"/>
      <c r="F48" s="220">
        <f>F49</f>
        <v>115</v>
      </c>
      <c r="G48" s="220">
        <f>G49</f>
        <v>0</v>
      </c>
      <c r="H48" s="220">
        <f>H49</f>
        <v>0</v>
      </c>
      <c r="I48" s="220">
        <f>I49</f>
        <v>115</v>
      </c>
    </row>
    <row r="49" spans="1:9" s="17" customFormat="1" ht="11.25">
      <c r="A49" s="50"/>
      <c r="B49" s="38" t="s">
        <v>223</v>
      </c>
      <c r="C49" s="28" t="s">
        <v>215</v>
      </c>
      <c r="D49" s="28" t="s">
        <v>471</v>
      </c>
      <c r="E49" s="28">
        <v>900</v>
      </c>
      <c r="F49" s="220">
        <f>115</f>
        <v>115</v>
      </c>
      <c r="G49" s="220"/>
      <c r="H49" s="220"/>
      <c r="I49" s="220">
        <v>115</v>
      </c>
    </row>
    <row r="50" spans="1:9" s="17" customFormat="1" ht="11.25">
      <c r="A50" s="50"/>
      <c r="B50" s="65" t="s">
        <v>689</v>
      </c>
      <c r="C50" s="28" t="s">
        <v>215</v>
      </c>
      <c r="D50" s="31" t="s">
        <v>690</v>
      </c>
      <c r="E50" s="31"/>
      <c r="F50" s="220">
        <f aca="true" t="shared" si="2" ref="F50:I51">F51</f>
        <v>4341.16</v>
      </c>
      <c r="G50" s="220">
        <f t="shared" si="2"/>
        <v>0</v>
      </c>
      <c r="H50" s="220">
        <f t="shared" si="2"/>
        <v>4341.16</v>
      </c>
      <c r="I50" s="220">
        <f t="shared" si="2"/>
        <v>4340.696</v>
      </c>
    </row>
    <row r="51" spans="1:9" s="17" customFormat="1" ht="11.25">
      <c r="A51" s="50"/>
      <c r="B51" s="38" t="s">
        <v>241</v>
      </c>
      <c r="C51" s="28" t="s">
        <v>215</v>
      </c>
      <c r="D51" s="28" t="s">
        <v>242</v>
      </c>
      <c r="E51" s="28"/>
      <c r="F51" s="220">
        <f t="shared" si="2"/>
        <v>4341.16</v>
      </c>
      <c r="G51" s="220">
        <f t="shared" si="2"/>
        <v>0</v>
      </c>
      <c r="H51" s="220">
        <f t="shared" si="2"/>
        <v>4341.16</v>
      </c>
      <c r="I51" s="220">
        <f t="shared" si="2"/>
        <v>4340.696</v>
      </c>
    </row>
    <row r="52" spans="1:9" s="17" customFormat="1" ht="11.25">
      <c r="A52" s="50"/>
      <c r="B52" s="38" t="s">
        <v>239</v>
      </c>
      <c r="C52" s="28" t="s">
        <v>215</v>
      </c>
      <c r="D52" s="28" t="s">
        <v>242</v>
      </c>
      <c r="E52" s="28" t="s">
        <v>240</v>
      </c>
      <c r="F52" s="220">
        <v>4341.16</v>
      </c>
      <c r="G52" s="220"/>
      <c r="H52" s="221">
        <f>F52</f>
        <v>4341.16</v>
      </c>
      <c r="I52" s="222">
        <v>4340.696</v>
      </c>
    </row>
    <row r="53" spans="1:9" s="12" customFormat="1" ht="20.25">
      <c r="A53" s="47"/>
      <c r="B53" s="65" t="s">
        <v>52</v>
      </c>
      <c r="C53" s="28" t="s">
        <v>215</v>
      </c>
      <c r="D53" s="31" t="s">
        <v>692</v>
      </c>
      <c r="E53" s="31"/>
      <c r="F53" s="205">
        <f>F54</f>
        <v>8505.32386</v>
      </c>
      <c r="G53" s="205">
        <f>G54</f>
        <v>8505.32386</v>
      </c>
      <c r="H53" s="205">
        <f>H54</f>
        <v>0</v>
      </c>
      <c r="I53" s="205">
        <f>I54</f>
        <v>8111.779</v>
      </c>
    </row>
    <row r="54" spans="1:9" s="12" customFormat="1" ht="9.75">
      <c r="A54" s="47"/>
      <c r="B54" s="36" t="s">
        <v>693</v>
      </c>
      <c r="C54" s="28" t="s">
        <v>215</v>
      </c>
      <c r="D54" s="28" t="s">
        <v>243</v>
      </c>
      <c r="E54" s="29"/>
      <c r="F54" s="205">
        <f>F55+F58+F60+F62</f>
        <v>8505.32386</v>
      </c>
      <c r="G54" s="205">
        <f>G55+G58+G60+G62</f>
        <v>8505.32386</v>
      </c>
      <c r="H54" s="205">
        <f>H55+H58+H60+H62</f>
        <v>0</v>
      </c>
      <c r="I54" s="205">
        <f>I55+I58+I60+I62</f>
        <v>8111.779</v>
      </c>
    </row>
    <row r="55" spans="1:9" s="18" customFormat="1" ht="18.75">
      <c r="A55" s="53"/>
      <c r="B55" s="74" t="s">
        <v>247</v>
      </c>
      <c r="C55" s="28" t="s">
        <v>215</v>
      </c>
      <c r="D55" s="69" t="s">
        <v>246</v>
      </c>
      <c r="E55" s="69"/>
      <c r="F55" s="223">
        <f>F56</f>
        <v>947.02186</v>
      </c>
      <c r="G55" s="223">
        <f>G56</f>
        <v>947.02186</v>
      </c>
      <c r="H55" s="223">
        <f>H56</f>
        <v>0</v>
      </c>
      <c r="I55" s="223">
        <f>I56</f>
        <v>738.462</v>
      </c>
    </row>
    <row r="56" spans="1:9" s="18" customFormat="1" ht="9.75">
      <c r="A56" s="53"/>
      <c r="B56" s="36" t="s">
        <v>223</v>
      </c>
      <c r="C56" s="28" t="s">
        <v>215</v>
      </c>
      <c r="D56" s="69" t="s">
        <v>246</v>
      </c>
      <c r="E56" s="28">
        <v>900</v>
      </c>
      <c r="F56" s="223">
        <v>947.02186</v>
      </c>
      <c r="G56" s="223">
        <f>F56</f>
        <v>947.02186</v>
      </c>
      <c r="H56" s="224"/>
      <c r="I56" s="225">
        <v>738.462</v>
      </c>
    </row>
    <row r="57" spans="1:9" s="18" customFormat="1" ht="9.75">
      <c r="A57" s="53"/>
      <c r="B57" s="38" t="s">
        <v>462</v>
      </c>
      <c r="C57" s="31" t="s">
        <v>215</v>
      </c>
      <c r="D57" s="69" t="s">
        <v>246</v>
      </c>
      <c r="E57" s="28">
        <v>900</v>
      </c>
      <c r="F57" s="206">
        <f>280</f>
        <v>280</v>
      </c>
      <c r="G57" s="223">
        <f>F57</f>
        <v>280</v>
      </c>
      <c r="H57" s="224"/>
      <c r="I57" s="225">
        <v>225.329</v>
      </c>
    </row>
    <row r="58" spans="1:9" s="18" customFormat="1" ht="9.75">
      <c r="A58" s="53"/>
      <c r="B58" s="74" t="s">
        <v>37</v>
      </c>
      <c r="C58" s="28" t="s">
        <v>215</v>
      </c>
      <c r="D58" s="69" t="s">
        <v>244</v>
      </c>
      <c r="E58" s="69"/>
      <c r="F58" s="223">
        <f>F59</f>
        <v>5114</v>
      </c>
      <c r="G58" s="223">
        <f>G59</f>
        <v>5114</v>
      </c>
      <c r="H58" s="223">
        <f>H59</f>
        <v>0</v>
      </c>
      <c r="I58" s="223">
        <f>I59</f>
        <v>4929.104</v>
      </c>
    </row>
    <row r="59" spans="1:9" s="18" customFormat="1" ht="9.75">
      <c r="A59" s="53"/>
      <c r="B59" s="36" t="s">
        <v>223</v>
      </c>
      <c r="C59" s="28" t="s">
        <v>215</v>
      </c>
      <c r="D59" s="69" t="s">
        <v>244</v>
      </c>
      <c r="E59" s="28">
        <v>900</v>
      </c>
      <c r="F59" s="223">
        <v>5114</v>
      </c>
      <c r="G59" s="223">
        <f>F59</f>
        <v>5114</v>
      </c>
      <c r="H59" s="224"/>
      <c r="I59" s="225">
        <v>4929.104</v>
      </c>
    </row>
    <row r="60" spans="1:9" s="12" customFormat="1" ht="9.75">
      <c r="A60" s="47"/>
      <c r="B60" s="76" t="s">
        <v>622</v>
      </c>
      <c r="C60" s="28" t="s">
        <v>215</v>
      </c>
      <c r="D60" s="69" t="s">
        <v>245</v>
      </c>
      <c r="E60" s="69"/>
      <c r="F60" s="205">
        <f>F61</f>
        <v>968.102</v>
      </c>
      <c r="G60" s="205">
        <f>G61</f>
        <v>968.102</v>
      </c>
      <c r="H60" s="205">
        <f>H61</f>
        <v>0</v>
      </c>
      <c r="I60" s="205">
        <f>I61</f>
        <v>968.013</v>
      </c>
    </row>
    <row r="61" spans="1:9" s="12" customFormat="1" ht="9.75">
      <c r="A61" s="47"/>
      <c r="B61" s="36" t="s">
        <v>223</v>
      </c>
      <c r="C61" s="28" t="s">
        <v>215</v>
      </c>
      <c r="D61" s="69" t="s">
        <v>245</v>
      </c>
      <c r="E61" s="28">
        <v>900</v>
      </c>
      <c r="F61" s="205">
        <v>968.102</v>
      </c>
      <c r="G61" s="223">
        <f>F61</f>
        <v>968.102</v>
      </c>
      <c r="H61" s="226"/>
      <c r="I61" s="227">
        <v>968.013</v>
      </c>
    </row>
    <row r="62" spans="1:9" s="12" customFormat="1" ht="9.75">
      <c r="A62" s="47"/>
      <c r="B62" s="36" t="s">
        <v>464</v>
      </c>
      <c r="C62" s="28" t="s">
        <v>215</v>
      </c>
      <c r="D62" s="69" t="s">
        <v>113</v>
      </c>
      <c r="E62" s="69"/>
      <c r="F62" s="205">
        <f>F63</f>
        <v>1476.2</v>
      </c>
      <c r="G62" s="205">
        <f>G63</f>
        <v>1476.2</v>
      </c>
      <c r="H62" s="205">
        <f>H63</f>
        <v>0</v>
      </c>
      <c r="I62" s="205">
        <f>I63</f>
        <v>1476.2</v>
      </c>
    </row>
    <row r="63" spans="1:9" s="12" customFormat="1" ht="9.75">
      <c r="A63" s="47"/>
      <c r="B63" s="36" t="s">
        <v>223</v>
      </c>
      <c r="C63" s="28" t="s">
        <v>215</v>
      </c>
      <c r="D63" s="69" t="s">
        <v>113</v>
      </c>
      <c r="E63" s="28">
        <v>900</v>
      </c>
      <c r="F63" s="205">
        <v>1476.2</v>
      </c>
      <c r="G63" s="205">
        <f>F63</f>
        <v>1476.2</v>
      </c>
      <c r="H63" s="226"/>
      <c r="I63" s="227">
        <v>1476.2</v>
      </c>
    </row>
    <row r="64" spans="1:9" s="18" customFormat="1" ht="30">
      <c r="A64" s="53"/>
      <c r="B64" s="38" t="s">
        <v>254</v>
      </c>
      <c r="C64" s="28" t="s">
        <v>215</v>
      </c>
      <c r="D64" s="77" t="s">
        <v>86</v>
      </c>
      <c r="E64" s="77"/>
      <c r="F64" s="228">
        <f aca="true" t="shared" si="3" ref="F64:I66">F65</f>
        <v>8791.799</v>
      </c>
      <c r="G64" s="228">
        <f t="shared" si="3"/>
        <v>8791.799</v>
      </c>
      <c r="H64" s="228">
        <f t="shared" si="3"/>
        <v>0</v>
      </c>
      <c r="I64" s="228">
        <f t="shared" si="3"/>
        <v>8533.469</v>
      </c>
    </row>
    <row r="65" spans="1:9" s="18" customFormat="1" ht="11.25">
      <c r="A65" s="53"/>
      <c r="B65" s="65" t="s">
        <v>315</v>
      </c>
      <c r="C65" s="28" t="s">
        <v>215</v>
      </c>
      <c r="D65" s="77" t="s">
        <v>442</v>
      </c>
      <c r="E65" s="77"/>
      <c r="F65" s="228">
        <f t="shared" si="3"/>
        <v>8791.799</v>
      </c>
      <c r="G65" s="228">
        <f t="shared" si="3"/>
        <v>8791.799</v>
      </c>
      <c r="H65" s="228">
        <f t="shared" si="3"/>
        <v>0</v>
      </c>
      <c r="I65" s="228">
        <f t="shared" si="3"/>
        <v>8533.469</v>
      </c>
    </row>
    <row r="66" spans="1:9" s="18" customFormat="1" ht="20.25">
      <c r="A66" s="53"/>
      <c r="B66" s="65" t="s">
        <v>443</v>
      </c>
      <c r="C66" s="28" t="s">
        <v>215</v>
      </c>
      <c r="D66" s="77" t="s">
        <v>444</v>
      </c>
      <c r="E66" s="77"/>
      <c r="F66" s="228">
        <f t="shared" si="3"/>
        <v>8791.799</v>
      </c>
      <c r="G66" s="228">
        <f t="shared" si="3"/>
        <v>8791.799</v>
      </c>
      <c r="H66" s="228">
        <f t="shared" si="3"/>
        <v>0</v>
      </c>
      <c r="I66" s="228">
        <f t="shared" si="3"/>
        <v>8533.469</v>
      </c>
    </row>
    <row r="67" spans="1:9" s="18" customFormat="1" ht="11.25">
      <c r="A67" s="53"/>
      <c r="B67" s="38" t="s">
        <v>255</v>
      </c>
      <c r="C67" s="28" t="s">
        <v>215</v>
      </c>
      <c r="D67" s="77" t="s">
        <v>444</v>
      </c>
      <c r="E67" s="77" t="s">
        <v>256</v>
      </c>
      <c r="F67" s="228">
        <v>8791.799</v>
      </c>
      <c r="G67" s="228">
        <f>F67</f>
        <v>8791.799</v>
      </c>
      <c r="H67" s="229"/>
      <c r="I67" s="225">
        <v>8533.469</v>
      </c>
    </row>
    <row r="68" spans="1:9" s="25" customFormat="1" ht="12.75">
      <c r="A68" s="47"/>
      <c r="B68" s="78" t="s">
        <v>105</v>
      </c>
      <c r="C68" s="79" t="s">
        <v>104</v>
      </c>
      <c r="D68" s="79"/>
      <c r="E68" s="79"/>
      <c r="F68" s="230">
        <f>F69</f>
        <v>1518</v>
      </c>
      <c r="G68" s="230">
        <f>G69</f>
        <v>0</v>
      </c>
      <c r="H68" s="230">
        <f>H69</f>
        <v>1518</v>
      </c>
      <c r="I68" s="230">
        <f>I69</f>
        <v>1518</v>
      </c>
    </row>
    <row r="69" spans="1:9" s="25" customFormat="1" ht="11.25">
      <c r="A69" s="47"/>
      <c r="B69" s="72" t="s">
        <v>257</v>
      </c>
      <c r="C69" s="32" t="s">
        <v>182</v>
      </c>
      <c r="D69" s="32"/>
      <c r="E69" s="32"/>
      <c r="F69" s="205">
        <f>F70</f>
        <v>1518</v>
      </c>
      <c r="G69" s="205">
        <f aca="true" t="shared" si="4" ref="G69:I70">G70</f>
        <v>0</v>
      </c>
      <c r="H69" s="205">
        <f t="shared" si="4"/>
        <v>1518</v>
      </c>
      <c r="I69" s="205">
        <f t="shared" si="4"/>
        <v>1518</v>
      </c>
    </row>
    <row r="70" spans="1:9" s="25" customFormat="1" ht="20.25">
      <c r="A70" s="47"/>
      <c r="B70" s="76" t="s">
        <v>258</v>
      </c>
      <c r="C70" s="32" t="s">
        <v>182</v>
      </c>
      <c r="D70" s="77" t="s">
        <v>259</v>
      </c>
      <c r="E70" s="32"/>
      <c r="F70" s="205">
        <f>F71</f>
        <v>1518</v>
      </c>
      <c r="G70" s="205">
        <f t="shared" si="4"/>
        <v>0</v>
      </c>
      <c r="H70" s="205">
        <f t="shared" si="4"/>
        <v>1518</v>
      </c>
      <c r="I70" s="205">
        <f t="shared" si="4"/>
        <v>1518</v>
      </c>
    </row>
    <row r="71" spans="1:9" s="25" customFormat="1" ht="11.25">
      <c r="A71" s="47"/>
      <c r="B71" s="36" t="s">
        <v>223</v>
      </c>
      <c r="C71" s="32" t="s">
        <v>182</v>
      </c>
      <c r="D71" s="77" t="s">
        <v>259</v>
      </c>
      <c r="E71" s="28">
        <v>900</v>
      </c>
      <c r="F71" s="205">
        <v>1518</v>
      </c>
      <c r="G71" s="205"/>
      <c r="H71" s="226">
        <f>F71</f>
        <v>1518</v>
      </c>
      <c r="I71" s="219">
        <v>1518</v>
      </c>
    </row>
    <row r="72" spans="1:9" s="6" customFormat="1" ht="26.25">
      <c r="A72" s="45"/>
      <c r="B72" s="78" t="s">
        <v>695</v>
      </c>
      <c r="C72" s="79" t="s">
        <v>696</v>
      </c>
      <c r="D72" s="79"/>
      <c r="E72" s="79"/>
      <c r="F72" s="193">
        <f>F73+F92</f>
        <v>25092.06788</v>
      </c>
      <c r="G72" s="193" t="e">
        <f>G73+G92</f>
        <v>#REF!</v>
      </c>
      <c r="H72" s="193" t="e">
        <f>H73+H92</f>
        <v>#REF!</v>
      </c>
      <c r="I72" s="193">
        <f>I73+I92</f>
        <v>24765.333</v>
      </c>
    </row>
    <row r="73" spans="1:9" s="5" customFormat="1" ht="12.75">
      <c r="A73" s="54"/>
      <c r="B73" s="82" t="s">
        <v>661</v>
      </c>
      <c r="C73" s="34" t="s">
        <v>697</v>
      </c>
      <c r="D73" s="34"/>
      <c r="E73" s="34"/>
      <c r="F73" s="231">
        <f>F74</f>
        <v>20332</v>
      </c>
      <c r="G73" s="231" t="e">
        <f>G74</f>
        <v>#REF!</v>
      </c>
      <c r="H73" s="231" t="e">
        <f>H74</f>
        <v>#REF!</v>
      </c>
      <c r="I73" s="231">
        <f>I74</f>
        <v>20259.218</v>
      </c>
    </row>
    <row r="74" spans="1:9" s="12" customFormat="1" ht="12.75">
      <c r="A74" s="47"/>
      <c r="B74" s="83" t="s">
        <v>89</v>
      </c>
      <c r="C74" s="31" t="s">
        <v>698</v>
      </c>
      <c r="D74" s="31" t="s">
        <v>43</v>
      </c>
      <c r="E74" s="31"/>
      <c r="F74" s="205">
        <f>F75++F77+F79+F81+F83+F85</f>
        <v>20332</v>
      </c>
      <c r="G74" s="205" t="e">
        <f>G75++G77+G79+G81+G83+G85</f>
        <v>#REF!</v>
      </c>
      <c r="H74" s="205" t="e">
        <f>H75++H77+H79+H81+H83+H85</f>
        <v>#REF!</v>
      </c>
      <c r="I74" s="205">
        <f>I75++I77+I79+I81+I83+I85</f>
        <v>20259.218</v>
      </c>
    </row>
    <row r="75" spans="1:9" s="81" customFormat="1" ht="9.75">
      <c r="A75" s="80"/>
      <c r="B75" s="84" t="s">
        <v>261</v>
      </c>
      <c r="C75" s="85" t="s">
        <v>697</v>
      </c>
      <c r="D75" s="86" t="s">
        <v>260</v>
      </c>
      <c r="E75" s="85"/>
      <c r="F75" s="232">
        <f>F76</f>
        <v>71.335</v>
      </c>
      <c r="G75" s="232" t="e">
        <f>G76</f>
        <v>#REF!</v>
      </c>
      <c r="H75" s="232" t="e">
        <f>H76</f>
        <v>#REF!</v>
      </c>
      <c r="I75" s="232">
        <f>I76</f>
        <v>71.335</v>
      </c>
    </row>
    <row r="76" spans="1:9" s="13" customFormat="1" ht="9.75">
      <c r="A76" s="39"/>
      <c r="B76" s="87" t="s">
        <v>263</v>
      </c>
      <c r="C76" s="28" t="s">
        <v>697</v>
      </c>
      <c r="D76" s="31" t="s">
        <v>266</v>
      </c>
      <c r="E76" s="90" t="s">
        <v>267</v>
      </c>
      <c r="F76" s="206">
        <v>71.335</v>
      </c>
      <c r="G76" s="206" t="e">
        <f>#REF!</f>
        <v>#REF!</v>
      </c>
      <c r="H76" s="206" t="e">
        <f>#REF!</f>
        <v>#REF!</v>
      </c>
      <c r="I76" s="206">
        <v>71.335</v>
      </c>
    </row>
    <row r="77" spans="1:9" s="5" customFormat="1" ht="9.75">
      <c r="A77" s="54"/>
      <c r="B77" s="89" t="s">
        <v>38</v>
      </c>
      <c r="C77" s="90" t="s">
        <v>697</v>
      </c>
      <c r="D77" s="91" t="s">
        <v>268</v>
      </c>
      <c r="E77" s="90" t="s">
        <v>267</v>
      </c>
      <c r="F77" s="233">
        <v>53</v>
      </c>
      <c r="G77" s="233">
        <f>G78</f>
        <v>53</v>
      </c>
      <c r="H77" s="233">
        <f>H78</f>
        <v>0</v>
      </c>
      <c r="I77" s="233">
        <f>I78</f>
        <v>53</v>
      </c>
    </row>
    <row r="78" spans="1:9" s="1" customFormat="1" ht="20.25">
      <c r="A78" s="55"/>
      <c r="B78" s="36" t="s">
        <v>604</v>
      </c>
      <c r="C78" s="90" t="s">
        <v>697</v>
      </c>
      <c r="D78" s="91" t="s">
        <v>67</v>
      </c>
      <c r="E78" s="90" t="s">
        <v>267</v>
      </c>
      <c r="F78" s="233">
        <v>53</v>
      </c>
      <c r="G78" s="233">
        <f>F78</f>
        <v>53</v>
      </c>
      <c r="H78" s="234"/>
      <c r="I78" s="235">
        <v>53</v>
      </c>
    </row>
    <row r="79" spans="1:9" s="5" customFormat="1" ht="9.75">
      <c r="A79" s="54"/>
      <c r="B79" s="89" t="s">
        <v>269</v>
      </c>
      <c r="C79" s="90" t="s">
        <v>697</v>
      </c>
      <c r="D79" s="91" t="s">
        <v>270</v>
      </c>
      <c r="E79" s="90"/>
      <c r="F79" s="233">
        <f>F80</f>
        <v>3135.804</v>
      </c>
      <c r="G79" s="233">
        <f>G80</f>
        <v>3135.804</v>
      </c>
      <c r="H79" s="233">
        <f>H80</f>
        <v>0</v>
      </c>
      <c r="I79" s="233">
        <f>I80</f>
        <v>3135.804</v>
      </c>
    </row>
    <row r="80" spans="1:9" s="1" customFormat="1" ht="20.25">
      <c r="A80" s="55"/>
      <c r="B80" s="88" t="s">
        <v>265</v>
      </c>
      <c r="C80" s="28" t="s">
        <v>697</v>
      </c>
      <c r="D80" s="91" t="s">
        <v>60</v>
      </c>
      <c r="E80" s="28" t="s">
        <v>267</v>
      </c>
      <c r="F80" s="205">
        <v>3135.804</v>
      </c>
      <c r="G80" s="233">
        <f>F80</f>
        <v>3135.804</v>
      </c>
      <c r="H80" s="226"/>
      <c r="I80" s="235">
        <v>3135.804</v>
      </c>
    </row>
    <row r="81" spans="1:9" s="5" customFormat="1" ht="30">
      <c r="A81" s="54"/>
      <c r="B81" s="92" t="s">
        <v>271</v>
      </c>
      <c r="C81" s="28" t="s">
        <v>697</v>
      </c>
      <c r="D81" s="91" t="s">
        <v>274</v>
      </c>
      <c r="E81" s="28"/>
      <c r="F81" s="205">
        <f>F82</f>
        <v>15557.543</v>
      </c>
      <c r="G81" s="205" t="e">
        <f>G82</f>
        <v>#REF!</v>
      </c>
      <c r="H81" s="205" t="e">
        <f>H82</f>
        <v>#REF!</v>
      </c>
      <c r="I81" s="205">
        <f>I82</f>
        <v>15530.48</v>
      </c>
    </row>
    <row r="82" spans="1:9" s="5" customFormat="1" ht="20.25">
      <c r="A82" s="54"/>
      <c r="B82" s="88" t="s">
        <v>265</v>
      </c>
      <c r="C82" s="28" t="s">
        <v>697</v>
      </c>
      <c r="D82" s="91" t="s">
        <v>274</v>
      </c>
      <c r="E82" s="28" t="s">
        <v>267</v>
      </c>
      <c r="F82" s="205">
        <v>15557.543</v>
      </c>
      <c r="G82" s="205" t="e">
        <f>#REF!+#REF!</f>
        <v>#REF!</v>
      </c>
      <c r="H82" s="205" t="e">
        <f>#REF!+#REF!</f>
        <v>#REF!</v>
      </c>
      <c r="I82" s="205">
        <v>15530.48</v>
      </c>
    </row>
    <row r="83" spans="1:9" s="5" customFormat="1" ht="20.25">
      <c r="A83" s="54"/>
      <c r="B83" s="89" t="s">
        <v>39</v>
      </c>
      <c r="C83" s="90" t="s">
        <v>697</v>
      </c>
      <c r="D83" s="91" t="s">
        <v>275</v>
      </c>
      <c r="E83" s="90"/>
      <c r="F83" s="233">
        <f>F84</f>
        <v>310.318</v>
      </c>
      <c r="G83" s="233">
        <f>G84</f>
        <v>310.318</v>
      </c>
      <c r="H83" s="233">
        <f>H84</f>
        <v>0</v>
      </c>
      <c r="I83" s="233">
        <f>I84</f>
        <v>310.253</v>
      </c>
    </row>
    <row r="84" spans="1:9" s="1" customFormat="1" ht="9.75">
      <c r="A84" s="55"/>
      <c r="B84" s="38" t="s">
        <v>276</v>
      </c>
      <c r="C84" s="28" t="s">
        <v>697</v>
      </c>
      <c r="D84" s="28" t="s">
        <v>275</v>
      </c>
      <c r="E84" s="28" t="s">
        <v>277</v>
      </c>
      <c r="F84" s="206">
        <v>310.318</v>
      </c>
      <c r="G84" s="206">
        <f>F84</f>
        <v>310.318</v>
      </c>
      <c r="H84" s="207"/>
      <c r="I84" s="235">
        <v>310.253</v>
      </c>
    </row>
    <row r="85" spans="1:9" s="5" customFormat="1" ht="30">
      <c r="A85" s="54"/>
      <c r="B85" s="93" t="s">
        <v>278</v>
      </c>
      <c r="C85" s="90" t="s">
        <v>697</v>
      </c>
      <c r="D85" s="91"/>
      <c r="E85" s="90"/>
      <c r="F85" s="233">
        <f>F86+F88+F90</f>
        <v>1204</v>
      </c>
      <c r="G85" s="233">
        <f>G86+G88+G90</f>
        <v>1204</v>
      </c>
      <c r="H85" s="233">
        <f>H86+H88+H90</f>
        <v>0</v>
      </c>
      <c r="I85" s="233">
        <f>I86+I88+I90</f>
        <v>1158.346</v>
      </c>
    </row>
    <row r="86" spans="1:9" s="1" customFormat="1" ht="30">
      <c r="A86" s="55"/>
      <c r="B86" s="38" t="s">
        <v>280</v>
      </c>
      <c r="C86" s="28" t="s">
        <v>697</v>
      </c>
      <c r="D86" s="91" t="s">
        <v>135</v>
      </c>
      <c r="E86" s="28"/>
      <c r="F86" s="205">
        <f>F87</f>
        <v>541.726</v>
      </c>
      <c r="G86" s="205">
        <f>G87</f>
        <v>541.726</v>
      </c>
      <c r="H86" s="205">
        <f>H87</f>
        <v>0</v>
      </c>
      <c r="I86" s="205">
        <f>I87</f>
        <v>541.638</v>
      </c>
    </row>
    <row r="87" spans="1:9" s="1" customFormat="1" ht="20.25">
      <c r="A87" s="55"/>
      <c r="B87" s="88" t="s">
        <v>265</v>
      </c>
      <c r="C87" s="28" t="s">
        <v>697</v>
      </c>
      <c r="D87" s="91" t="s">
        <v>135</v>
      </c>
      <c r="E87" s="28" t="s">
        <v>267</v>
      </c>
      <c r="F87" s="205">
        <v>541.726</v>
      </c>
      <c r="G87" s="205">
        <f>F87</f>
        <v>541.726</v>
      </c>
      <c r="H87" s="226"/>
      <c r="I87" s="235">
        <v>541.638</v>
      </c>
    </row>
    <row r="88" spans="1:9" s="12" customFormat="1" ht="30">
      <c r="A88" s="47"/>
      <c r="B88" s="38" t="s">
        <v>281</v>
      </c>
      <c r="C88" s="28" t="s">
        <v>697</v>
      </c>
      <c r="D88" s="91" t="s">
        <v>279</v>
      </c>
      <c r="E88" s="28"/>
      <c r="F88" s="206">
        <f>F89</f>
        <v>650.7</v>
      </c>
      <c r="G88" s="206">
        <f>G89</f>
        <v>650.7</v>
      </c>
      <c r="H88" s="206">
        <f>H89</f>
        <v>0</v>
      </c>
      <c r="I88" s="206">
        <f>I89</f>
        <v>605.134</v>
      </c>
    </row>
    <row r="89" spans="1:9" s="12" customFormat="1" ht="20.25">
      <c r="A89" s="47"/>
      <c r="B89" s="88" t="s">
        <v>265</v>
      </c>
      <c r="C89" s="28" t="s">
        <v>697</v>
      </c>
      <c r="D89" s="91" t="s">
        <v>279</v>
      </c>
      <c r="E89" s="28" t="s">
        <v>267</v>
      </c>
      <c r="F89" s="206">
        <v>650.7</v>
      </c>
      <c r="G89" s="206">
        <f>F89</f>
        <v>650.7</v>
      </c>
      <c r="H89" s="207"/>
      <c r="I89" s="227">
        <v>605.134</v>
      </c>
    </row>
    <row r="90" spans="1:9" s="12" customFormat="1" ht="40.5">
      <c r="A90" s="47"/>
      <c r="B90" s="89" t="s">
        <v>465</v>
      </c>
      <c r="C90" s="90" t="s">
        <v>697</v>
      </c>
      <c r="D90" s="91" t="s">
        <v>275</v>
      </c>
      <c r="E90" s="90"/>
      <c r="F90" s="233">
        <f>F91</f>
        <v>11.574</v>
      </c>
      <c r="G90" s="233">
        <f>G91</f>
        <v>11.574</v>
      </c>
      <c r="H90" s="233">
        <f>H91</f>
        <v>0</v>
      </c>
      <c r="I90" s="233">
        <f>I91</f>
        <v>11.574</v>
      </c>
    </row>
    <row r="91" spans="1:9" s="12" customFormat="1" ht="9.75">
      <c r="A91" s="47"/>
      <c r="B91" s="38" t="s">
        <v>276</v>
      </c>
      <c r="C91" s="28" t="s">
        <v>697</v>
      </c>
      <c r="D91" s="28" t="s">
        <v>466</v>
      </c>
      <c r="E91" s="28" t="s">
        <v>277</v>
      </c>
      <c r="F91" s="206">
        <v>11.574</v>
      </c>
      <c r="G91" s="206">
        <f>F91</f>
        <v>11.574</v>
      </c>
      <c r="H91" s="207"/>
      <c r="I91" s="227">
        <v>11.574</v>
      </c>
    </row>
    <row r="92" spans="1:9" s="5" customFormat="1" ht="39">
      <c r="A92" s="54"/>
      <c r="B92" s="94" t="s">
        <v>283</v>
      </c>
      <c r="C92" s="34" t="s">
        <v>700</v>
      </c>
      <c r="D92" s="34"/>
      <c r="E92" s="34"/>
      <c r="F92" s="231">
        <f>F95+F93</f>
        <v>4760.06788</v>
      </c>
      <c r="G92" s="231">
        <f>G95+G93</f>
        <v>3811.66788</v>
      </c>
      <c r="H92" s="231">
        <f>H95+H93</f>
        <v>3765</v>
      </c>
      <c r="I92" s="231">
        <f>I95+I93</f>
        <v>4506.115</v>
      </c>
    </row>
    <row r="93" spans="1:9" s="5" customFormat="1" ht="12.75">
      <c r="A93" s="54"/>
      <c r="B93" s="94" t="s">
        <v>241</v>
      </c>
      <c r="C93" s="28" t="s">
        <v>700</v>
      </c>
      <c r="D93" s="183">
        <v>700500</v>
      </c>
      <c r="E93" s="28"/>
      <c r="F93" s="231">
        <f>F94</f>
        <v>46.66788</v>
      </c>
      <c r="G93" s="231">
        <f>G94</f>
        <v>46.66788</v>
      </c>
      <c r="H93" s="231">
        <f>H94</f>
        <v>0</v>
      </c>
      <c r="I93" s="231">
        <f>I94</f>
        <v>46.668</v>
      </c>
    </row>
    <row r="94" spans="1:9" s="5" customFormat="1" ht="12.75">
      <c r="A94" s="54"/>
      <c r="B94" s="36" t="s">
        <v>255</v>
      </c>
      <c r="C94" s="28" t="s">
        <v>700</v>
      </c>
      <c r="D94" s="183">
        <v>700500</v>
      </c>
      <c r="E94" s="160" t="s">
        <v>64</v>
      </c>
      <c r="F94" s="218">
        <v>46.66788</v>
      </c>
      <c r="G94" s="218">
        <f>F94</f>
        <v>46.66788</v>
      </c>
      <c r="H94" s="237"/>
      <c r="I94" s="236">
        <v>46.668</v>
      </c>
    </row>
    <row r="95" spans="1:9" s="12" customFormat="1" ht="20.25">
      <c r="A95" s="47"/>
      <c r="B95" s="66" t="s">
        <v>288</v>
      </c>
      <c r="C95" s="32" t="s">
        <v>701</v>
      </c>
      <c r="D95" s="32" t="s">
        <v>699</v>
      </c>
      <c r="E95" s="32"/>
      <c r="F95" s="205">
        <f>F96</f>
        <v>4713.4</v>
      </c>
      <c r="G95" s="205">
        <v>3765</v>
      </c>
      <c r="H95" s="205">
        <v>3765</v>
      </c>
      <c r="I95" s="205">
        <f>I96</f>
        <v>4459.447</v>
      </c>
    </row>
    <row r="96" spans="1:9" s="1" customFormat="1" ht="9.75">
      <c r="A96" s="55"/>
      <c r="B96" s="36" t="s">
        <v>694</v>
      </c>
      <c r="C96" s="29" t="s">
        <v>701</v>
      </c>
      <c r="D96" s="29" t="s">
        <v>289</v>
      </c>
      <c r="E96" s="29"/>
      <c r="F96" s="205">
        <f>F97</f>
        <v>4713.4</v>
      </c>
      <c r="G96" s="205">
        <f>G97</f>
        <v>4713.4</v>
      </c>
      <c r="H96" s="205">
        <f>H97</f>
        <v>0</v>
      </c>
      <c r="I96" s="205">
        <f>I97</f>
        <v>4459.447</v>
      </c>
    </row>
    <row r="97" spans="1:9" s="1" customFormat="1" ht="9.75">
      <c r="A97" s="55"/>
      <c r="B97" s="36" t="s">
        <v>255</v>
      </c>
      <c r="C97" s="29" t="s">
        <v>701</v>
      </c>
      <c r="D97" s="29" t="s">
        <v>289</v>
      </c>
      <c r="E97" s="29" t="s">
        <v>256</v>
      </c>
      <c r="F97" s="205">
        <v>4713.4</v>
      </c>
      <c r="G97" s="205">
        <f>F97</f>
        <v>4713.4</v>
      </c>
      <c r="H97" s="226"/>
      <c r="I97" s="235">
        <v>4459.447</v>
      </c>
    </row>
    <row r="98" spans="1:9" s="1" customFormat="1" ht="9.75">
      <c r="A98" s="55"/>
      <c r="B98" s="38"/>
      <c r="C98" s="28"/>
      <c r="D98" s="28"/>
      <c r="E98" s="28"/>
      <c r="F98" s="205"/>
      <c r="G98" s="205"/>
      <c r="H98" s="226"/>
      <c r="I98" s="235"/>
    </row>
    <row r="99" spans="1:9" s="6" customFormat="1" ht="12.75">
      <c r="A99" s="45"/>
      <c r="B99" s="78" t="s">
        <v>702</v>
      </c>
      <c r="C99" s="79" t="s">
        <v>703</v>
      </c>
      <c r="D99" s="79"/>
      <c r="E99" s="79"/>
      <c r="F99" s="193">
        <f>F100+F106+F114</f>
        <v>205012.07912</v>
      </c>
      <c r="G99" s="193">
        <f>G100+G106+G114</f>
        <v>42838.07912</v>
      </c>
      <c r="H99" s="193">
        <f>H100+H106+H114</f>
        <v>131462</v>
      </c>
      <c r="I99" s="193">
        <f>I100+I106+I114</f>
        <v>116235.947</v>
      </c>
    </row>
    <row r="100" spans="1:9" s="6" customFormat="1" ht="20.25">
      <c r="A100" s="45"/>
      <c r="B100" s="38" t="s">
        <v>55</v>
      </c>
      <c r="C100" s="179" t="s">
        <v>53</v>
      </c>
      <c r="D100" s="79"/>
      <c r="E100" s="79"/>
      <c r="F100" s="193">
        <f>F101+F103+F105</f>
        <v>1455.78312</v>
      </c>
      <c r="G100" s="193">
        <f>G101+G103+G105</f>
        <v>20.78312</v>
      </c>
      <c r="H100" s="193">
        <f>H101+H103+H105</f>
        <v>1435</v>
      </c>
      <c r="I100" s="193">
        <f>I101+I103+I105</f>
        <v>1393.299</v>
      </c>
    </row>
    <row r="101" spans="1:9" s="6" customFormat="1" ht="30">
      <c r="A101" s="45"/>
      <c r="B101" s="38" t="s">
        <v>628</v>
      </c>
      <c r="C101" s="179" t="s">
        <v>53</v>
      </c>
      <c r="D101" s="32"/>
      <c r="E101" s="171"/>
      <c r="F101" s="218">
        <f>F102</f>
        <v>112.3</v>
      </c>
      <c r="G101" s="218">
        <f>G102</f>
        <v>0</v>
      </c>
      <c r="H101" s="218">
        <f>H102</f>
        <v>112.3</v>
      </c>
      <c r="I101" s="218">
        <f>I102</f>
        <v>111.472</v>
      </c>
    </row>
    <row r="102" spans="1:9" s="6" customFormat="1" ht="12.75">
      <c r="A102" s="45"/>
      <c r="B102" s="36" t="s">
        <v>223</v>
      </c>
      <c r="C102" s="179" t="s">
        <v>53</v>
      </c>
      <c r="D102" s="176" t="s">
        <v>306</v>
      </c>
      <c r="E102" s="171" t="s">
        <v>54</v>
      </c>
      <c r="F102" s="218">
        <v>112.3</v>
      </c>
      <c r="G102" s="193"/>
      <c r="H102" s="238">
        <f>F102</f>
        <v>112.3</v>
      </c>
      <c r="I102" s="208">
        <v>111.472</v>
      </c>
    </row>
    <row r="103" spans="1:9" s="6" customFormat="1" ht="20.25">
      <c r="A103" s="45"/>
      <c r="B103" s="38" t="s">
        <v>629</v>
      </c>
      <c r="C103" s="179" t="s">
        <v>53</v>
      </c>
      <c r="D103" s="32"/>
      <c r="E103" s="171"/>
      <c r="F103" s="218">
        <f>F104</f>
        <v>1322.7</v>
      </c>
      <c r="G103" s="218">
        <f>G104</f>
        <v>0</v>
      </c>
      <c r="H103" s="218">
        <f>H104</f>
        <v>1322.7</v>
      </c>
      <c r="I103" s="218">
        <f>I104</f>
        <v>1281.827</v>
      </c>
    </row>
    <row r="104" spans="1:9" s="6" customFormat="1" ht="12.75">
      <c r="A104" s="45"/>
      <c r="B104" s="36" t="s">
        <v>223</v>
      </c>
      <c r="C104" s="179" t="s">
        <v>53</v>
      </c>
      <c r="D104" s="32">
        <v>5100300</v>
      </c>
      <c r="E104" s="171" t="s">
        <v>54</v>
      </c>
      <c r="F104" s="218">
        <v>1322.7</v>
      </c>
      <c r="G104" s="193"/>
      <c r="H104" s="238">
        <f>F104</f>
        <v>1322.7</v>
      </c>
      <c r="I104" s="208">
        <v>1281.827</v>
      </c>
    </row>
    <row r="105" spans="1:9" s="6" customFormat="1" ht="30">
      <c r="A105" s="45"/>
      <c r="B105" s="38" t="s">
        <v>219</v>
      </c>
      <c r="C105" s="179" t="s">
        <v>53</v>
      </c>
      <c r="D105" s="176" t="s">
        <v>309</v>
      </c>
      <c r="E105" s="171" t="s">
        <v>54</v>
      </c>
      <c r="F105" s="218">
        <v>20.78312</v>
      </c>
      <c r="G105" s="193">
        <f>F105</f>
        <v>20.78312</v>
      </c>
      <c r="H105" s="238"/>
      <c r="I105" s="208"/>
    </row>
    <row r="106" spans="1:9" s="10" customFormat="1" ht="11.25">
      <c r="A106" s="56"/>
      <c r="B106" s="96" t="s">
        <v>290</v>
      </c>
      <c r="C106" s="91" t="s">
        <v>704</v>
      </c>
      <c r="D106" s="91"/>
      <c r="E106" s="91"/>
      <c r="F106" s="233">
        <f>F107+F111</f>
        <v>151814</v>
      </c>
      <c r="G106" s="233">
        <f>G107+G111</f>
        <v>0</v>
      </c>
      <c r="H106" s="233">
        <f>H107+H111</f>
        <v>129917</v>
      </c>
      <c r="I106" s="233">
        <f>I107+I111</f>
        <v>63754.771</v>
      </c>
    </row>
    <row r="107" spans="1:9" s="4" customFormat="1" ht="11.25">
      <c r="A107" s="63"/>
      <c r="B107" s="97" t="s">
        <v>707</v>
      </c>
      <c r="C107" s="98" t="s">
        <v>705</v>
      </c>
      <c r="D107" s="98" t="s">
        <v>706</v>
      </c>
      <c r="E107" s="98"/>
      <c r="F107" s="220">
        <f aca="true" t="shared" si="5" ref="F107:I108">F108</f>
        <v>21897</v>
      </c>
      <c r="G107" s="220">
        <f t="shared" si="5"/>
        <v>0</v>
      </c>
      <c r="H107" s="220">
        <f t="shared" si="5"/>
        <v>0</v>
      </c>
      <c r="I107" s="220">
        <f t="shared" si="5"/>
        <v>15710</v>
      </c>
    </row>
    <row r="108" spans="1:9" s="13" customFormat="1" ht="9.75">
      <c r="A108" s="39"/>
      <c r="B108" s="38" t="s">
        <v>708</v>
      </c>
      <c r="C108" s="28" t="s">
        <v>705</v>
      </c>
      <c r="D108" s="28" t="s">
        <v>291</v>
      </c>
      <c r="E108" s="28"/>
      <c r="F108" s="206">
        <f t="shared" si="5"/>
        <v>21897</v>
      </c>
      <c r="G108" s="206">
        <f t="shared" si="5"/>
        <v>0</v>
      </c>
      <c r="H108" s="206">
        <f t="shared" si="5"/>
        <v>0</v>
      </c>
      <c r="I108" s="206">
        <f t="shared" si="5"/>
        <v>15710</v>
      </c>
    </row>
    <row r="109" spans="1:9" s="13" customFormat="1" ht="9.75">
      <c r="A109" s="39"/>
      <c r="B109" s="38" t="s">
        <v>292</v>
      </c>
      <c r="C109" s="28" t="s">
        <v>705</v>
      </c>
      <c r="D109" s="28" t="s">
        <v>291</v>
      </c>
      <c r="E109" s="29" t="s">
        <v>293</v>
      </c>
      <c r="F109" s="206">
        <v>21897</v>
      </c>
      <c r="G109" s="205">
        <f>349-349</f>
        <v>0</v>
      </c>
      <c r="H109" s="207"/>
      <c r="I109" s="208">
        <v>15710</v>
      </c>
    </row>
    <row r="110" spans="1:9" s="3" customFormat="1" ht="9.75">
      <c r="A110" s="51"/>
      <c r="B110" s="99" t="s">
        <v>40</v>
      </c>
      <c r="C110" s="69" t="s">
        <v>705</v>
      </c>
      <c r="D110" s="69" t="s">
        <v>291</v>
      </c>
      <c r="E110" s="29" t="s">
        <v>293</v>
      </c>
      <c r="F110" s="240">
        <v>21897</v>
      </c>
      <c r="G110" s="240">
        <v>0</v>
      </c>
      <c r="H110" s="226"/>
      <c r="I110" s="212">
        <v>15710</v>
      </c>
    </row>
    <row r="111" spans="1:9" ht="12.75">
      <c r="A111" s="43"/>
      <c r="B111" s="100" t="s">
        <v>295</v>
      </c>
      <c r="C111" s="98" t="s">
        <v>705</v>
      </c>
      <c r="D111" s="98" t="s">
        <v>296</v>
      </c>
      <c r="E111" s="95"/>
      <c r="F111" s="280">
        <f aca="true" t="shared" si="6" ref="F111:I112">F112</f>
        <v>129917</v>
      </c>
      <c r="G111" s="280">
        <f t="shared" si="6"/>
        <v>0</v>
      </c>
      <c r="H111" s="280">
        <f t="shared" si="6"/>
        <v>129917</v>
      </c>
      <c r="I111" s="280">
        <f t="shared" si="6"/>
        <v>48044.771</v>
      </c>
    </row>
    <row r="112" spans="1:9" s="4" customFormat="1" ht="22.5">
      <c r="A112" s="63"/>
      <c r="B112" s="97" t="s">
        <v>297</v>
      </c>
      <c r="C112" s="98" t="s">
        <v>705</v>
      </c>
      <c r="D112" s="98" t="s">
        <v>298</v>
      </c>
      <c r="E112" s="98"/>
      <c r="F112" s="220">
        <f t="shared" si="6"/>
        <v>129917</v>
      </c>
      <c r="G112" s="220">
        <f t="shared" si="6"/>
        <v>0</v>
      </c>
      <c r="H112" s="220">
        <f t="shared" si="6"/>
        <v>129917</v>
      </c>
      <c r="I112" s="220">
        <f t="shared" si="6"/>
        <v>48044.771</v>
      </c>
    </row>
    <row r="113" spans="1:9" s="13" customFormat="1" ht="9.75">
      <c r="A113" s="39"/>
      <c r="B113" s="36" t="s">
        <v>223</v>
      </c>
      <c r="C113" s="28" t="s">
        <v>705</v>
      </c>
      <c r="D113" s="28" t="s">
        <v>298</v>
      </c>
      <c r="E113" s="28">
        <v>900</v>
      </c>
      <c r="F113" s="205">
        <v>129917</v>
      </c>
      <c r="G113" s="205"/>
      <c r="H113" s="226">
        <f>F113</f>
        <v>129917</v>
      </c>
      <c r="I113" s="208">
        <v>48044.771</v>
      </c>
    </row>
    <row r="114" spans="1:9" s="10" customFormat="1" ht="11.25">
      <c r="A114" s="56"/>
      <c r="B114" s="64" t="s">
        <v>711</v>
      </c>
      <c r="C114" s="91" t="s">
        <v>179</v>
      </c>
      <c r="D114" s="91"/>
      <c r="E114" s="91"/>
      <c r="F114" s="233">
        <f>F115+F132+F128+F130</f>
        <v>51742.296</v>
      </c>
      <c r="G114" s="233">
        <f>G115+G132+G128+G130</f>
        <v>42817.296</v>
      </c>
      <c r="H114" s="233">
        <f>H115+H132+H128+H130</f>
        <v>110</v>
      </c>
      <c r="I114" s="233">
        <f>I115+I132+I128+I130</f>
        <v>51087.877</v>
      </c>
    </row>
    <row r="115" spans="1:9" s="12" customFormat="1" ht="20.25">
      <c r="A115" s="47"/>
      <c r="B115" s="65" t="s">
        <v>709</v>
      </c>
      <c r="C115" s="31" t="s">
        <v>180</v>
      </c>
      <c r="D115" s="31" t="s">
        <v>710</v>
      </c>
      <c r="E115" s="31"/>
      <c r="F115" s="205">
        <f>F116+F122+F124</f>
        <v>42392.296</v>
      </c>
      <c r="G115" s="205">
        <f>G124+G116+G122</f>
        <v>42467.296</v>
      </c>
      <c r="H115" s="205">
        <f>H124+H116+H122</f>
        <v>110</v>
      </c>
      <c r="I115" s="205">
        <f>I124+I116+I122</f>
        <v>41737.877</v>
      </c>
    </row>
    <row r="116" spans="1:9" s="1" customFormat="1" ht="9.75">
      <c r="A116" s="55"/>
      <c r="B116" s="36" t="s">
        <v>694</v>
      </c>
      <c r="C116" s="31" t="s">
        <v>180</v>
      </c>
      <c r="D116" s="31" t="s">
        <v>303</v>
      </c>
      <c r="E116" s="31"/>
      <c r="F116" s="205">
        <f>F117+F121</f>
        <v>40246.954000000005</v>
      </c>
      <c r="G116" s="205">
        <f>G117+G121</f>
        <v>40246.954000000005</v>
      </c>
      <c r="H116" s="205">
        <f>H117+H121</f>
        <v>0</v>
      </c>
      <c r="I116" s="205">
        <f>I117+I121</f>
        <v>39704.223</v>
      </c>
    </row>
    <row r="117" spans="1:9" s="1" customFormat="1" ht="9.75">
      <c r="A117" s="55"/>
      <c r="B117" s="36" t="s">
        <v>255</v>
      </c>
      <c r="C117" s="31" t="s">
        <v>180</v>
      </c>
      <c r="D117" s="31" t="s">
        <v>303</v>
      </c>
      <c r="E117" s="31" t="s">
        <v>256</v>
      </c>
      <c r="F117" s="205">
        <f>F119</f>
        <v>33724.054000000004</v>
      </c>
      <c r="G117" s="205">
        <f>G119</f>
        <v>33724.054000000004</v>
      </c>
      <c r="H117" s="205">
        <f>H119</f>
        <v>0</v>
      </c>
      <c r="I117" s="205">
        <f>I119</f>
        <v>33338.257</v>
      </c>
    </row>
    <row r="118" spans="1:9" s="1" customFormat="1" ht="9.75">
      <c r="A118" s="55"/>
      <c r="B118" s="36" t="s">
        <v>42</v>
      </c>
      <c r="C118" s="31"/>
      <c r="D118" s="31"/>
      <c r="E118" s="31"/>
      <c r="F118" s="205"/>
      <c r="G118" s="205"/>
      <c r="H118" s="226"/>
      <c r="I118" s="235"/>
    </row>
    <row r="119" spans="1:9" s="12" customFormat="1" ht="30">
      <c r="A119" s="47"/>
      <c r="B119" s="65" t="s">
        <v>167</v>
      </c>
      <c r="C119" s="31" t="s">
        <v>180</v>
      </c>
      <c r="D119" s="31" t="s">
        <v>303</v>
      </c>
      <c r="E119" s="31" t="s">
        <v>256</v>
      </c>
      <c r="F119" s="205">
        <f>31508.054+2216</f>
        <v>33724.054000000004</v>
      </c>
      <c r="G119" s="205">
        <f>F119</f>
        <v>33724.054000000004</v>
      </c>
      <c r="H119" s="226"/>
      <c r="I119" s="227">
        <v>33338.257</v>
      </c>
    </row>
    <row r="120" spans="1:9" s="12" customFormat="1" ht="9.75">
      <c r="A120" s="47"/>
      <c r="B120" s="65" t="s">
        <v>379</v>
      </c>
      <c r="C120" s="31"/>
      <c r="D120" s="31"/>
      <c r="E120" s="31"/>
      <c r="F120" s="219"/>
      <c r="G120" s="219">
        <f>F120</f>
        <v>0</v>
      </c>
      <c r="H120" s="211"/>
      <c r="I120" s="227">
        <v>2216</v>
      </c>
    </row>
    <row r="121" spans="1:9" s="1" customFormat="1" ht="30">
      <c r="A121" s="55"/>
      <c r="B121" s="36" t="s">
        <v>106</v>
      </c>
      <c r="C121" s="31" t="s">
        <v>180</v>
      </c>
      <c r="D121" s="31" t="s">
        <v>303</v>
      </c>
      <c r="E121" s="31" t="s">
        <v>256</v>
      </c>
      <c r="F121" s="205">
        <v>6522.9</v>
      </c>
      <c r="G121" s="205">
        <f>F121</f>
        <v>6522.9</v>
      </c>
      <c r="H121" s="226"/>
      <c r="I121" s="235">
        <v>6365.966</v>
      </c>
    </row>
    <row r="122" spans="1:9" s="35" customFormat="1" ht="9.75">
      <c r="A122" s="55"/>
      <c r="B122" s="36" t="s">
        <v>136</v>
      </c>
      <c r="C122" s="32" t="s">
        <v>180</v>
      </c>
      <c r="D122" s="32" t="s">
        <v>381</v>
      </c>
      <c r="E122" s="32"/>
      <c r="F122" s="205">
        <f>F123</f>
        <v>35</v>
      </c>
      <c r="G122" s="205">
        <v>110</v>
      </c>
      <c r="H122" s="205">
        <v>110</v>
      </c>
      <c r="I122" s="205">
        <f>I123</f>
        <v>21.461</v>
      </c>
    </row>
    <row r="123" spans="1:9" s="35" customFormat="1" ht="9.75">
      <c r="A123" s="55"/>
      <c r="B123" s="36" t="s">
        <v>255</v>
      </c>
      <c r="C123" s="32" t="s">
        <v>180</v>
      </c>
      <c r="D123" s="32" t="s">
        <v>381</v>
      </c>
      <c r="E123" s="32" t="s">
        <v>256</v>
      </c>
      <c r="F123" s="205">
        <v>35</v>
      </c>
      <c r="G123" s="205">
        <v>110</v>
      </c>
      <c r="H123" s="226"/>
      <c r="I123" s="206">
        <v>21.461</v>
      </c>
    </row>
    <row r="124" spans="1:9" s="12" customFormat="1" ht="9.75">
      <c r="A124" s="47"/>
      <c r="B124" s="66" t="s">
        <v>712</v>
      </c>
      <c r="C124" s="32" t="s">
        <v>180</v>
      </c>
      <c r="D124" s="32" t="s">
        <v>300</v>
      </c>
      <c r="E124" s="32"/>
      <c r="F124" s="205">
        <f>F125</f>
        <v>2110.342</v>
      </c>
      <c r="G124" s="205">
        <f>G125</f>
        <v>2110.342</v>
      </c>
      <c r="H124" s="205">
        <f>H125</f>
        <v>0</v>
      </c>
      <c r="I124" s="205">
        <f>I125</f>
        <v>2012.193</v>
      </c>
    </row>
    <row r="125" spans="1:9" s="13" customFormat="1" ht="9.75">
      <c r="A125" s="39"/>
      <c r="B125" s="36" t="s">
        <v>301</v>
      </c>
      <c r="C125" s="32" t="s">
        <v>180</v>
      </c>
      <c r="D125" s="29" t="s">
        <v>300</v>
      </c>
      <c r="E125" s="29" t="s">
        <v>302</v>
      </c>
      <c r="F125" s="206">
        <f>F127</f>
        <v>2110.342</v>
      </c>
      <c r="G125" s="206">
        <f>G127</f>
        <v>2110.342</v>
      </c>
      <c r="H125" s="206">
        <f>H127</f>
        <v>0</v>
      </c>
      <c r="I125" s="206">
        <f>I127</f>
        <v>2012.193</v>
      </c>
    </row>
    <row r="126" spans="1:9" s="13" customFormat="1" ht="9.75">
      <c r="A126" s="39"/>
      <c r="B126" s="36" t="s">
        <v>42</v>
      </c>
      <c r="C126" s="29"/>
      <c r="D126" s="29"/>
      <c r="E126" s="29"/>
      <c r="F126" s="206"/>
      <c r="G126" s="206"/>
      <c r="H126" s="207"/>
      <c r="I126" s="208"/>
    </row>
    <row r="127" spans="1:9" s="1" customFormat="1" ht="9.75">
      <c r="A127" s="55"/>
      <c r="B127" s="190" t="s">
        <v>112</v>
      </c>
      <c r="C127" s="32" t="s">
        <v>180</v>
      </c>
      <c r="D127" s="71" t="s">
        <v>300</v>
      </c>
      <c r="E127" s="71" t="s">
        <v>302</v>
      </c>
      <c r="F127" s="200">
        <v>2110.342</v>
      </c>
      <c r="G127" s="200">
        <f>F127</f>
        <v>2110.342</v>
      </c>
      <c r="H127" s="242"/>
      <c r="I127" s="235">
        <v>2012.193</v>
      </c>
    </row>
    <row r="128" spans="1:9" s="1" customFormat="1" ht="18.75">
      <c r="A128" s="55"/>
      <c r="B128" s="281" t="s">
        <v>630</v>
      </c>
      <c r="C128" s="32" t="s">
        <v>180</v>
      </c>
      <c r="D128" s="71" t="s">
        <v>632</v>
      </c>
      <c r="E128" s="71"/>
      <c r="F128" s="200">
        <f>F129</f>
        <v>5100</v>
      </c>
      <c r="G128" s="200">
        <f>G129</f>
        <v>0</v>
      </c>
      <c r="H128" s="200">
        <f>H129</f>
        <v>0</v>
      </c>
      <c r="I128" s="200">
        <f>I129</f>
        <v>5100</v>
      </c>
    </row>
    <row r="129" spans="1:9" s="1" customFormat="1" ht="9.75">
      <c r="A129" s="55"/>
      <c r="B129" s="190" t="s">
        <v>223</v>
      </c>
      <c r="C129" s="32" t="s">
        <v>180</v>
      </c>
      <c r="D129" s="71" t="s">
        <v>632</v>
      </c>
      <c r="E129" s="71"/>
      <c r="F129" s="200">
        <f>5100</f>
        <v>5100</v>
      </c>
      <c r="G129" s="200"/>
      <c r="H129" s="242"/>
      <c r="I129" s="235">
        <v>5100</v>
      </c>
    </row>
    <row r="130" spans="1:9" s="1" customFormat="1" ht="9.75">
      <c r="A130" s="55"/>
      <c r="B130" s="281" t="s">
        <v>633</v>
      </c>
      <c r="C130" s="32" t="s">
        <v>180</v>
      </c>
      <c r="D130" s="71">
        <v>5220900</v>
      </c>
      <c r="E130" s="28"/>
      <c r="F130" s="200">
        <f>F131</f>
        <v>2400</v>
      </c>
      <c r="G130" s="200">
        <f>G131</f>
        <v>0</v>
      </c>
      <c r="H130" s="200">
        <f>H131</f>
        <v>0</v>
      </c>
      <c r="I130" s="200">
        <f>I131</f>
        <v>2400</v>
      </c>
    </row>
    <row r="131" spans="1:9" s="1" customFormat="1" ht="9.75">
      <c r="A131" s="55"/>
      <c r="B131" s="190" t="s">
        <v>631</v>
      </c>
      <c r="C131" s="32" t="s">
        <v>180</v>
      </c>
      <c r="D131" s="71">
        <v>5220900</v>
      </c>
      <c r="E131" s="28">
        <v>900</v>
      </c>
      <c r="F131" s="200">
        <f>2400</f>
        <v>2400</v>
      </c>
      <c r="G131" s="200"/>
      <c r="H131" s="242"/>
      <c r="I131" s="235">
        <v>2400</v>
      </c>
    </row>
    <row r="132" spans="1:9" s="1" customFormat="1" ht="18.75">
      <c r="A132" s="55"/>
      <c r="B132" s="99" t="s">
        <v>467</v>
      </c>
      <c r="C132" s="77" t="s">
        <v>180</v>
      </c>
      <c r="D132" s="31" t="s">
        <v>468</v>
      </c>
      <c r="E132" s="71"/>
      <c r="F132" s="200">
        <f>F133</f>
        <v>1850</v>
      </c>
      <c r="G132" s="200">
        <f>G133</f>
        <v>350</v>
      </c>
      <c r="H132" s="200">
        <f>H133</f>
        <v>0</v>
      </c>
      <c r="I132" s="200">
        <f>I133</f>
        <v>1850</v>
      </c>
    </row>
    <row r="133" spans="1:9" s="1" customFormat="1" ht="11.25">
      <c r="A133" s="55"/>
      <c r="B133" s="38" t="s">
        <v>292</v>
      </c>
      <c r="C133" s="77" t="s">
        <v>180</v>
      </c>
      <c r="D133" s="31" t="s">
        <v>468</v>
      </c>
      <c r="E133" s="71" t="s">
        <v>293</v>
      </c>
      <c r="F133" s="200">
        <v>1850</v>
      </c>
      <c r="G133" s="200">
        <v>350</v>
      </c>
      <c r="H133" s="242"/>
      <c r="I133" s="235">
        <v>1850</v>
      </c>
    </row>
    <row r="134" spans="1:9" s="1" customFormat="1" ht="9.75">
      <c r="A134" s="55"/>
      <c r="B134" s="99"/>
      <c r="C134" s="71"/>
      <c r="D134" s="71"/>
      <c r="E134" s="71"/>
      <c r="F134" s="200"/>
      <c r="G134" s="200"/>
      <c r="H134" s="242"/>
      <c r="I134" s="235"/>
    </row>
    <row r="135" spans="1:9" s="6" customFormat="1" ht="12.75">
      <c r="A135" s="45"/>
      <c r="B135" s="103" t="s">
        <v>662</v>
      </c>
      <c r="C135" s="79" t="s">
        <v>713</v>
      </c>
      <c r="D135" s="79"/>
      <c r="E135" s="79"/>
      <c r="F135" s="243">
        <f>F136+F167+F198+F218</f>
        <v>903080.69484</v>
      </c>
      <c r="G135" s="243">
        <f>G136+G167+G198+G218</f>
        <v>649400.3014400001</v>
      </c>
      <c r="H135" s="243">
        <f>H136+H167+H198+H218</f>
        <v>26614.354059999998</v>
      </c>
      <c r="I135" s="243">
        <f>I136+I167+I198+I218</f>
        <v>889490.8580000001</v>
      </c>
    </row>
    <row r="136" spans="1:9" s="16" customFormat="1" ht="11.25">
      <c r="A136" s="48"/>
      <c r="B136" s="96" t="s">
        <v>664</v>
      </c>
      <c r="C136" s="30" t="s">
        <v>714</v>
      </c>
      <c r="D136" s="30"/>
      <c r="E136" s="30"/>
      <c r="F136" s="217">
        <f>F137+F148+F155+F157+F159+F162</f>
        <v>121521.64747</v>
      </c>
      <c r="G136" s="217">
        <f>G137+G148+G155+G157+G159+G162</f>
        <v>53180.27647</v>
      </c>
      <c r="H136" s="217">
        <f>H137+H148+H155+H157+H159+H162</f>
        <v>3988.817</v>
      </c>
      <c r="I136" s="217">
        <f>I137+I148+I155+I157+I159+I162</f>
        <v>120112.907</v>
      </c>
    </row>
    <row r="137" spans="1:9" s="16" customFormat="1" ht="30">
      <c r="A137" s="48"/>
      <c r="B137" s="36" t="s">
        <v>637</v>
      </c>
      <c r="C137" s="30" t="s">
        <v>714</v>
      </c>
      <c r="D137" s="282" t="s">
        <v>639</v>
      </c>
      <c r="E137" s="30"/>
      <c r="F137" s="217">
        <f>F138+F143</f>
        <v>60752.554</v>
      </c>
      <c r="G137" s="217">
        <f>G138+G143</f>
        <v>0</v>
      </c>
      <c r="H137" s="217">
        <f>H138+H143</f>
        <v>0</v>
      </c>
      <c r="I137" s="217">
        <f>I138+I143</f>
        <v>60752.554000000004</v>
      </c>
    </row>
    <row r="138" spans="1:9" s="16" customFormat="1" ht="30">
      <c r="A138" s="48"/>
      <c r="B138" s="36" t="s">
        <v>640</v>
      </c>
      <c r="C138" s="30" t="s">
        <v>714</v>
      </c>
      <c r="D138" s="282" t="s">
        <v>641</v>
      </c>
      <c r="E138" s="30"/>
      <c r="F138" s="217">
        <f>F139+F141</f>
        <v>39768.55295</v>
      </c>
      <c r="G138" s="217">
        <f>G139+G141</f>
        <v>0</v>
      </c>
      <c r="H138" s="217">
        <f>H139+H141</f>
        <v>0</v>
      </c>
      <c r="I138" s="217">
        <f>I139+I141</f>
        <v>39768.553</v>
      </c>
    </row>
    <row r="139" spans="1:9" s="16" customFormat="1" ht="20.25">
      <c r="A139" s="48"/>
      <c r="B139" s="36" t="s">
        <v>638</v>
      </c>
      <c r="C139" s="30" t="s">
        <v>714</v>
      </c>
      <c r="D139" s="282" t="s">
        <v>642</v>
      </c>
      <c r="E139" s="30"/>
      <c r="F139" s="217">
        <f>F140</f>
        <v>21436.48395</v>
      </c>
      <c r="G139" s="217">
        <f>G140</f>
        <v>0</v>
      </c>
      <c r="H139" s="217">
        <f>H140</f>
        <v>0</v>
      </c>
      <c r="I139" s="217">
        <f>I140</f>
        <v>21436.484</v>
      </c>
    </row>
    <row r="140" spans="1:9" s="16" customFormat="1" ht="11.25">
      <c r="A140" s="48"/>
      <c r="B140" s="36" t="s">
        <v>223</v>
      </c>
      <c r="C140" s="30" t="s">
        <v>714</v>
      </c>
      <c r="D140" s="282" t="s">
        <v>642</v>
      </c>
      <c r="E140" s="28">
        <v>900</v>
      </c>
      <c r="F140" s="217">
        <v>21436.48395</v>
      </c>
      <c r="G140" s="217"/>
      <c r="H140" s="217"/>
      <c r="I140" s="217">
        <v>21436.484</v>
      </c>
    </row>
    <row r="141" spans="1:9" s="16" customFormat="1" ht="20.25">
      <c r="A141" s="48"/>
      <c r="B141" s="36" t="s">
        <v>638</v>
      </c>
      <c r="C141" s="30" t="s">
        <v>714</v>
      </c>
      <c r="D141" s="282" t="s">
        <v>643</v>
      </c>
      <c r="E141" s="30"/>
      <c r="F141" s="217">
        <f>F142</f>
        <v>18332.069</v>
      </c>
      <c r="G141" s="217">
        <f>G142</f>
        <v>0</v>
      </c>
      <c r="H141" s="217">
        <f>H142</f>
        <v>0</v>
      </c>
      <c r="I141" s="217">
        <f>I142</f>
        <v>18332.069</v>
      </c>
    </row>
    <row r="142" spans="1:9" s="16" customFormat="1" ht="11.25">
      <c r="A142" s="48"/>
      <c r="B142" s="36" t="s">
        <v>307</v>
      </c>
      <c r="C142" s="30" t="s">
        <v>714</v>
      </c>
      <c r="D142" s="282" t="s">
        <v>643</v>
      </c>
      <c r="E142" s="30">
        <v>900</v>
      </c>
      <c r="F142" s="217">
        <v>18332.069</v>
      </c>
      <c r="G142" s="217"/>
      <c r="H142" s="217"/>
      <c r="I142" s="217">
        <v>18332.069</v>
      </c>
    </row>
    <row r="143" spans="1:9" s="16" customFormat="1" ht="30">
      <c r="A143" s="48"/>
      <c r="B143" s="36" t="s">
        <v>644</v>
      </c>
      <c r="C143" s="30" t="s">
        <v>714</v>
      </c>
      <c r="D143" s="282" t="s">
        <v>645</v>
      </c>
      <c r="E143" s="30"/>
      <c r="F143" s="217">
        <f>F144+F146</f>
        <v>20984.00105</v>
      </c>
      <c r="G143" s="217">
        <f>G144+G146</f>
        <v>0</v>
      </c>
      <c r="H143" s="217">
        <f>H144+H146</f>
        <v>0</v>
      </c>
      <c r="I143" s="217">
        <f>I144+I146</f>
        <v>20984.001</v>
      </c>
    </row>
    <row r="144" spans="1:9" s="16" customFormat="1" ht="20.25">
      <c r="A144" s="48"/>
      <c r="B144" s="36" t="s">
        <v>647</v>
      </c>
      <c r="C144" s="30" t="s">
        <v>714</v>
      </c>
      <c r="D144" s="282" t="s">
        <v>646</v>
      </c>
      <c r="E144" s="30"/>
      <c r="F144" s="217">
        <f>F145</f>
        <v>11310.97105</v>
      </c>
      <c r="G144" s="217">
        <f>G145</f>
        <v>0</v>
      </c>
      <c r="H144" s="217">
        <f>H145</f>
        <v>0</v>
      </c>
      <c r="I144" s="217">
        <f>I145</f>
        <v>11310.971</v>
      </c>
    </row>
    <row r="145" spans="1:9" s="16" customFormat="1" ht="11.25">
      <c r="A145" s="48"/>
      <c r="B145" s="36" t="s">
        <v>223</v>
      </c>
      <c r="C145" s="30" t="s">
        <v>714</v>
      </c>
      <c r="D145" s="282" t="s">
        <v>646</v>
      </c>
      <c r="E145" s="30">
        <v>900</v>
      </c>
      <c r="F145" s="217">
        <f>11310.97105</f>
        <v>11310.97105</v>
      </c>
      <c r="G145" s="217"/>
      <c r="H145" s="217"/>
      <c r="I145" s="217">
        <v>11310.971</v>
      </c>
    </row>
    <row r="146" spans="1:9" s="16" customFormat="1" ht="20.25">
      <c r="A146" s="48"/>
      <c r="B146" s="36" t="s">
        <v>648</v>
      </c>
      <c r="C146" s="30" t="s">
        <v>714</v>
      </c>
      <c r="D146" s="282" t="s">
        <v>649</v>
      </c>
      <c r="E146" s="30"/>
      <c r="F146" s="217">
        <f>F147</f>
        <v>9673.03</v>
      </c>
      <c r="G146" s="217">
        <f>G147</f>
        <v>0</v>
      </c>
      <c r="H146" s="217">
        <f>H147</f>
        <v>0</v>
      </c>
      <c r="I146" s="217">
        <f>I147</f>
        <v>9673.03</v>
      </c>
    </row>
    <row r="147" spans="1:9" s="16" customFormat="1" ht="11.25">
      <c r="A147" s="48"/>
      <c r="B147" s="36" t="s">
        <v>307</v>
      </c>
      <c r="C147" s="30" t="s">
        <v>714</v>
      </c>
      <c r="D147" s="282" t="s">
        <v>649</v>
      </c>
      <c r="E147" s="30">
        <v>900</v>
      </c>
      <c r="F147" s="217">
        <f>9673.03</f>
        <v>9673.03</v>
      </c>
      <c r="G147" s="217"/>
      <c r="H147" s="217"/>
      <c r="I147" s="217">
        <v>9673.03</v>
      </c>
    </row>
    <row r="148" spans="1:9" s="16" customFormat="1" ht="11.25">
      <c r="A148" s="48"/>
      <c r="B148" s="105" t="s">
        <v>188</v>
      </c>
      <c r="C148" s="31" t="s">
        <v>714</v>
      </c>
      <c r="D148" s="167">
        <v>3520000</v>
      </c>
      <c r="E148" s="31"/>
      <c r="F148" s="244">
        <f>F149+F151+F153</f>
        <v>13782.26201</v>
      </c>
      <c r="G148" s="244">
        <f>G149+G151+G153</f>
        <v>13782.26201</v>
      </c>
      <c r="H148" s="244">
        <f>H149+H151+H153</f>
        <v>0</v>
      </c>
      <c r="I148" s="244">
        <f>I149+I151+I153</f>
        <v>13649.446999999998</v>
      </c>
    </row>
    <row r="149" spans="1:9" s="1" customFormat="1" ht="30">
      <c r="A149" s="55"/>
      <c r="B149" s="36" t="s">
        <v>623</v>
      </c>
      <c r="C149" s="29" t="s">
        <v>714</v>
      </c>
      <c r="D149" s="166">
        <v>3520100</v>
      </c>
      <c r="E149" s="29"/>
      <c r="F149" s="218">
        <f>F150</f>
        <v>0.40731</v>
      </c>
      <c r="G149" s="218">
        <f>G150</f>
        <v>0.40731</v>
      </c>
      <c r="H149" s="218">
        <f>H150</f>
        <v>0</v>
      </c>
      <c r="I149" s="218">
        <f>I150</f>
        <v>0.407</v>
      </c>
    </row>
    <row r="150" spans="1:9" s="1" customFormat="1" ht="9.75">
      <c r="A150" s="55"/>
      <c r="B150" s="36" t="s">
        <v>307</v>
      </c>
      <c r="C150" s="29" t="s">
        <v>714</v>
      </c>
      <c r="D150" s="166">
        <v>3520100</v>
      </c>
      <c r="E150" s="29" t="s">
        <v>293</v>
      </c>
      <c r="F150" s="218">
        <v>0.40731</v>
      </c>
      <c r="G150" s="218">
        <f>F150</f>
        <v>0.40731</v>
      </c>
      <c r="H150" s="209"/>
      <c r="I150" s="235">
        <v>0.407</v>
      </c>
    </row>
    <row r="151" spans="1:9" s="1" customFormat="1" ht="20.25">
      <c r="A151" s="55"/>
      <c r="B151" s="36" t="s">
        <v>308</v>
      </c>
      <c r="C151" s="29" t="s">
        <v>714</v>
      </c>
      <c r="D151" s="29">
        <v>3520200</v>
      </c>
      <c r="E151" s="29"/>
      <c r="F151" s="218">
        <f>F152</f>
        <v>13435.3547</v>
      </c>
      <c r="G151" s="218">
        <f>G152</f>
        <v>13435.3547</v>
      </c>
      <c r="H151" s="218">
        <f>H152</f>
        <v>0</v>
      </c>
      <c r="I151" s="218">
        <f>I152</f>
        <v>13315.89</v>
      </c>
    </row>
    <row r="152" spans="1:9" s="1" customFormat="1" ht="9.75">
      <c r="A152" s="55"/>
      <c r="B152" s="36" t="s">
        <v>223</v>
      </c>
      <c r="C152" s="29" t="s">
        <v>714</v>
      </c>
      <c r="D152" s="29">
        <v>3520200</v>
      </c>
      <c r="E152" s="29">
        <v>500</v>
      </c>
      <c r="F152" s="218">
        <v>13435.3547</v>
      </c>
      <c r="G152" s="218">
        <f>F152</f>
        <v>13435.3547</v>
      </c>
      <c r="H152" s="209">
        <v>0</v>
      </c>
      <c r="I152" s="235">
        <v>13315.89</v>
      </c>
    </row>
    <row r="153" spans="1:9" s="1" customFormat="1" ht="9.75">
      <c r="A153" s="55"/>
      <c r="B153" s="36" t="s">
        <v>620</v>
      </c>
      <c r="C153" s="163" t="s">
        <v>621</v>
      </c>
      <c r="D153" s="29">
        <v>3520300</v>
      </c>
      <c r="E153" s="29"/>
      <c r="F153" s="218">
        <f>F154</f>
        <v>346.5</v>
      </c>
      <c r="G153" s="218">
        <f>G154</f>
        <v>346.5</v>
      </c>
      <c r="H153" s="218">
        <f>H154</f>
        <v>0</v>
      </c>
      <c r="I153" s="218">
        <f>I154</f>
        <v>333.15</v>
      </c>
    </row>
    <row r="154" spans="1:9" s="1" customFormat="1" ht="9.75">
      <c r="A154" s="55"/>
      <c r="B154" s="36" t="s">
        <v>223</v>
      </c>
      <c r="C154" s="163" t="s">
        <v>621</v>
      </c>
      <c r="D154" s="29">
        <v>3520300</v>
      </c>
      <c r="E154" s="163" t="s">
        <v>636</v>
      </c>
      <c r="F154" s="218">
        <v>346.5</v>
      </c>
      <c r="G154" s="218">
        <f>F154</f>
        <v>346.5</v>
      </c>
      <c r="H154" s="209"/>
      <c r="I154" s="235">
        <v>333.15</v>
      </c>
    </row>
    <row r="155" spans="1:9" s="1" customFormat="1" ht="20.25">
      <c r="A155" s="55"/>
      <c r="B155" s="36" t="s">
        <v>658</v>
      </c>
      <c r="C155" s="29" t="s">
        <v>714</v>
      </c>
      <c r="D155" s="29">
        <v>5220501</v>
      </c>
      <c r="E155" s="29"/>
      <c r="F155" s="218">
        <f>F156</f>
        <v>2488.817</v>
      </c>
      <c r="G155" s="218">
        <f>G156</f>
        <v>0</v>
      </c>
      <c r="H155" s="218">
        <f>H156</f>
        <v>2488.817</v>
      </c>
      <c r="I155" s="218">
        <f>I156</f>
        <v>2488.817</v>
      </c>
    </row>
    <row r="156" spans="1:9" s="1" customFormat="1" ht="9.75">
      <c r="A156" s="55"/>
      <c r="B156" s="102" t="s">
        <v>304</v>
      </c>
      <c r="C156" s="29" t="s">
        <v>714</v>
      </c>
      <c r="D156" s="29">
        <v>5220501</v>
      </c>
      <c r="E156" s="29" t="s">
        <v>305</v>
      </c>
      <c r="F156" s="218">
        <v>2488.817</v>
      </c>
      <c r="G156" s="218"/>
      <c r="H156" s="209">
        <f>F156</f>
        <v>2488.817</v>
      </c>
      <c r="I156" s="235">
        <v>2488.817</v>
      </c>
    </row>
    <row r="157" spans="1:9" s="1" customFormat="1" ht="20.25">
      <c r="A157" s="55"/>
      <c r="B157" s="102" t="s">
        <v>248</v>
      </c>
      <c r="C157" s="163" t="s">
        <v>621</v>
      </c>
      <c r="D157" s="29">
        <v>5220506</v>
      </c>
      <c r="E157" s="29"/>
      <c r="F157" s="218">
        <f>F158</f>
        <v>1500</v>
      </c>
      <c r="G157" s="218">
        <f>G158</f>
        <v>0</v>
      </c>
      <c r="H157" s="218">
        <f>H158</f>
        <v>1500</v>
      </c>
      <c r="I157" s="218">
        <f>I158</f>
        <v>1500</v>
      </c>
    </row>
    <row r="158" spans="1:9" s="1" customFormat="1" ht="9.75">
      <c r="A158" s="55"/>
      <c r="B158" s="102" t="s">
        <v>304</v>
      </c>
      <c r="C158" s="163" t="s">
        <v>621</v>
      </c>
      <c r="D158" s="29">
        <v>5220506</v>
      </c>
      <c r="E158" s="163" t="s">
        <v>368</v>
      </c>
      <c r="F158" s="218">
        <v>1500</v>
      </c>
      <c r="G158" s="218"/>
      <c r="H158" s="209">
        <f>F158</f>
        <v>1500</v>
      </c>
      <c r="I158" s="235">
        <v>1500</v>
      </c>
    </row>
    <row r="159" spans="1:9" s="1" customFormat="1" ht="30">
      <c r="A159" s="55"/>
      <c r="B159" s="102" t="s">
        <v>634</v>
      </c>
      <c r="C159" s="163" t="s">
        <v>621</v>
      </c>
      <c r="D159" s="29">
        <v>5228501</v>
      </c>
      <c r="E159" s="163"/>
      <c r="F159" s="218">
        <f>F160</f>
        <v>3600</v>
      </c>
      <c r="G159" s="218">
        <f>G160</f>
        <v>0</v>
      </c>
      <c r="H159" s="218">
        <f>H160</f>
        <v>0</v>
      </c>
      <c r="I159" s="218">
        <f>I160</f>
        <v>3600</v>
      </c>
    </row>
    <row r="160" spans="1:9" s="1" customFormat="1" ht="9.75">
      <c r="A160" s="55"/>
      <c r="B160" s="102" t="s">
        <v>304</v>
      </c>
      <c r="C160" s="163" t="s">
        <v>635</v>
      </c>
      <c r="D160" s="29">
        <v>5228501</v>
      </c>
      <c r="E160" s="163" t="s">
        <v>636</v>
      </c>
      <c r="F160" s="218">
        <f>3600</f>
        <v>3600</v>
      </c>
      <c r="G160" s="218"/>
      <c r="H160" s="209"/>
      <c r="I160" s="235">
        <v>3600</v>
      </c>
    </row>
    <row r="161" spans="1:9" s="1" customFormat="1" ht="9.75">
      <c r="A161" s="55"/>
      <c r="B161" s="102"/>
      <c r="C161" s="163"/>
      <c r="D161" s="29"/>
      <c r="E161" s="163"/>
      <c r="F161" s="218"/>
      <c r="G161" s="218"/>
      <c r="H161" s="209"/>
      <c r="I161" s="235"/>
    </row>
    <row r="162" spans="1:9" s="1" customFormat="1" ht="12.75">
      <c r="A162" s="55"/>
      <c r="B162" s="106" t="s">
        <v>103</v>
      </c>
      <c r="C162" s="29" t="s">
        <v>714</v>
      </c>
      <c r="D162" s="31" t="s">
        <v>314</v>
      </c>
      <c r="E162" s="31"/>
      <c r="F162" s="218">
        <f>F163+F165</f>
        <v>39398.01446</v>
      </c>
      <c r="G162" s="218">
        <f>G163+G165</f>
        <v>39398.01446</v>
      </c>
      <c r="H162" s="218">
        <f>H163+H165</f>
        <v>0</v>
      </c>
      <c r="I162" s="218">
        <f>I163+I165</f>
        <v>38122.089</v>
      </c>
    </row>
    <row r="163" spans="1:9" s="1" customFormat="1" ht="20.25">
      <c r="A163" s="55"/>
      <c r="B163" s="65" t="s">
        <v>191</v>
      </c>
      <c r="C163" s="29" t="s">
        <v>714</v>
      </c>
      <c r="D163" s="31" t="s">
        <v>102</v>
      </c>
      <c r="E163" s="28"/>
      <c r="F163" s="218">
        <f>F164</f>
        <v>26244</v>
      </c>
      <c r="G163" s="218">
        <f>G164</f>
        <v>26244</v>
      </c>
      <c r="H163" s="218">
        <f>H164</f>
        <v>0</v>
      </c>
      <c r="I163" s="218">
        <f>I164</f>
        <v>24968.075</v>
      </c>
    </row>
    <row r="164" spans="1:9" s="1" customFormat="1" ht="9.75">
      <c r="A164" s="55"/>
      <c r="B164" s="102" t="s">
        <v>304</v>
      </c>
      <c r="C164" s="29" t="s">
        <v>714</v>
      </c>
      <c r="D164" s="70" t="s">
        <v>102</v>
      </c>
      <c r="E164" s="28" t="s">
        <v>305</v>
      </c>
      <c r="F164" s="218">
        <v>26244</v>
      </c>
      <c r="G164" s="218">
        <f>F164</f>
        <v>26244</v>
      </c>
      <c r="H164" s="209"/>
      <c r="I164" s="235">
        <v>24968.075</v>
      </c>
    </row>
    <row r="165" spans="1:9" s="1" customFormat="1" ht="20.25">
      <c r="A165" s="55"/>
      <c r="B165" s="65" t="s">
        <v>431</v>
      </c>
      <c r="C165" s="163" t="s">
        <v>621</v>
      </c>
      <c r="D165" s="70">
        <v>7950390</v>
      </c>
      <c r="E165" s="28"/>
      <c r="F165" s="218">
        <f>F166</f>
        <v>13154.01446</v>
      </c>
      <c r="G165" s="218">
        <f>G166</f>
        <v>13154.01446</v>
      </c>
      <c r="H165" s="218">
        <f>H166</f>
        <v>0</v>
      </c>
      <c r="I165" s="218">
        <f>I166</f>
        <v>13154.014</v>
      </c>
    </row>
    <row r="166" spans="1:9" s="10" customFormat="1" ht="9.75">
      <c r="A166" s="56"/>
      <c r="B166" s="36" t="s">
        <v>223</v>
      </c>
      <c r="C166" s="163" t="s">
        <v>621</v>
      </c>
      <c r="D166" s="70">
        <v>7950390</v>
      </c>
      <c r="E166" s="28">
        <v>900</v>
      </c>
      <c r="F166" s="218">
        <v>13154.01446</v>
      </c>
      <c r="G166" s="218">
        <f>F166</f>
        <v>13154.01446</v>
      </c>
      <c r="H166" s="209"/>
      <c r="I166" s="241">
        <v>13154.014</v>
      </c>
    </row>
    <row r="167" spans="1:9" s="3" customFormat="1" ht="11.25">
      <c r="A167" s="51"/>
      <c r="B167" s="182" t="s">
        <v>665</v>
      </c>
      <c r="C167" s="30" t="s">
        <v>715</v>
      </c>
      <c r="D167" s="91"/>
      <c r="E167" s="91"/>
      <c r="F167" s="217">
        <f>F168+F184+F189+F194+F196+F192</f>
        <v>459536.73997000005</v>
      </c>
      <c r="G167" s="217">
        <f>G168+G184+G189+G194+G196+G192</f>
        <v>374812.11762000003</v>
      </c>
      <c r="H167" s="217">
        <f>H168+H184+H189+H194+H196+H192</f>
        <v>18987.53706</v>
      </c>
      <c r="I167" s="217">
        <f>I168+I184+I189+I194+I196+I192</f>
        <v>448287.004</v>
      </c>
    </row>
    <row r="168" spans="1:9" s="3" customFormat="1" ht="9.75">
      <c r="A168" s="51"/>
      <c r="B168" s="108" t="s">
        <v>51</v>
      </c>
      <c r="C168" s="32" t="s">
        <v>715</v>
      </c>
      <c r="D168" s="29">
        <v>3530000</v>
      </c>
      <c r="E168" s="32"/>
      <c r="F168" s="219">
        <f>F171+F174+F176+F178+F169</f>
        <v>384327.19612000004</v>
      </c>
      <c r="G168" s="219">
        <f>G171+G174+G176+G178+G169</f>
        <v>353312.76364</v>
      </c>
      <c r="H168" s="219">
        <f>H171+H174+H176+H178+H169</f>
        <v>0</v>
      </c>
      <c r="I168" s="219">
        <f>I171+I174+I176+I178+I169</f>
        <v>383434.251</v>
      </c>
    </row>
    <row r="169" spans="1:9" s="3" customFormat="1" ht="30">
      <c r="A169" s="51"/>
      <c r="B169" s="36" t="s">
        <v>185</v>
      </c>
      <c r="C169" s="176" t="s">
        <v>184</v>
      </c>
      <c r="D169" s="29">
        <v>3530100</v>
      </c>
      <c r="E169" s="32"/>
      <c r="F169" s="219">
        <f>F170</f>
        <v>874.412</v>
      </c>
      <c r="G169" s="219">
        <f>G170</f>
        <v>874.412</v>
      </c>
      <c r="H169" s="219">
        <f>H170</f>
        <v>0</v>
      </c>
      <c r="I169" s="219">
        <f>I170</f>
        <v>874.408</v>
      </c>
    </row>
    <row r="170" spans="1:9" s="1" customFormat="1" ht="9.75">
      <c r="A170" s="55"/>
      <c r="B170" s="36" t="s">
        <v>307</v>
      </c>
      <c r="C170" s="176" t="s">
        <v>184</v>
      </c>
      <c r="D170" s="29">
        <v>3530100</v>
      </c>
      <c r="E170" s="176" t="s">
        <v>186</v>
      </c>
      <c r="F170" s="219">
        <v>874.412</v>
      </c>
      <c r="G170" s="219">
        <f>F170</f>
        <v>874.412</v>
      </c>
      <c r="H170" s="211"/>
      <c r="I170" s="235">
        <v>874.408</v>
      </c>
    </row>
    <row r="171" spans="1:9" s="1" customFormat="1" ht="30">
      <c r="A171" s="55"/>
      <c r="B171" s="36" t="s">
        <v>624</v>
      </c>
      <c r="C171" s="29" t="s">
        <v>715</v>
      </c>
      <c r="D171" s="29">
        <v>3530200</v>
      </c>
      <c r="E171" s="29"/>
      <c r="F171" s="206">
        <f>F172+F173</f>
        <v>310827.09048</v>
      </c>
      <c r="G171" s="206">
        <f>G172+G173</f>
        <v>279812.658</v>
      </c>
      <c r="H171" s="206">
        <f>H172+H173</f>
        <v>0</v>
      </c>
      <c r="I171" s="206">
        <f>I172+I173</f>
        <v>310179.941</v>
      </c>
    </row>
    <row r="172" spans="1:9" s="1" customFormat="1" ht="9.75">
      <c r="A172" s="55"/>
      <c r="B172" s="36" t="s">
        <v>307</v>
      </c>
      <c r="C172" s="29" t="s">
        <v>715</v>
      </c>
      <c r="D172" s="29">
        <v>3530200</v>
      </c>
      <c r="E172" s="29" t="s">
        <v>293</v>
      </c>
      <c r="F172" s="206">
        <v>31014.43248</v>
      </c>
      <c r="G172" s="206"/>
      <c r="H172" s="207"/>
      <c r="I172" s="206">
        <v>30988.396</v>
      </c>
    </row>
    <row r="173" spans="1:9" s="1" customFormat="1" ht="9.75">
      <c r="A173" s="55"/>
      <c r="B173" s="36" t="s">
        <v>307</v>
      </c>
      <c r="C173" s="29" t="s">
        <v>715</v>
      </c>
      <c r="D173" s="29">
        <v>3530200</v>
      </c>
      <c r="E173" s="29">
        <v>900</v>
      </c>
      <c r="F173" s="206">
        <v>279812.658</v>
      </c>
      <c r="G173" s="218">
        <f>F173</f>
        <v>279812.658</v>
      </c>
      <c r="H173" s="209"/>
      <c r="I173" s="235">
        <v>279191.545</v>
      </c>
    </row>
    <row r="174" spans="1:9" s="1" customFormat="1" ht="40.5">
      <c r="A174" s="55"/>
      <c r="B174" s="36" t="s">
        <v>625</v>
      </c>
      <c r="C174" s="29" t="s">
        <v>715</v>
      </c>
      <c r="D174" s="29">
        <v>3530300</v>
      </c>
      <c r="E174" s="29"/>
      <c r="F174" s="218">
        <f>F175</f>
        <v>51235.457</v>
      </c>
      <c r="G174" s="218">
        <f>G175</f>
        <v>51235.457</v>
      </c>
      <c r="H174" s="218">
        <f>H175</f>
        <v>0</v>
      </c>
      <c r="I174" s="218">
        <f>I175</f>
        <v>51235.391</v>
      </c>
    </row>
    <row r="175" spans="1:9" s="1" customFormat="1" ht="9.75">
      <c r="A175" s="55"/>
      <c r="B175" s="36" t="s">
        <v>307</v>
      </c>
      <c r="C175" s="29" t="s">
        <v>715</v>
      </c>
      <c r="D175" s="29">
        <v>3530300</v>
      </c>
      <c r="E175" s="29" t="s">
        <v>293</v>
      </c>
      <c r="F175" s="218">
        <v>51235.457</v>
      </c>
      <c r="G175" s="218">
        <f>F175</f>
        <v>51235.457</v>
      </c>
      <c r="H175" s="209"/>
      <c r="I175" s="235">
        <v>51235.391</v>
      </c>
    </row>
    <row r="176" spans="1:9" s="1" customFormat="1" ht="30">
      <c r="A176" s="55"/>
      <c r="B176" s="36" t="s">
        <v>626</v>
      </c>
      <c r="C176" s="29" t="s">
        <v>715</v>
      </c>
      <c r="D176" s="29">
        <v>3530400</v>
      </c>
      <c r="E176" s="29"/>
      <c r="F176" s="218">
        <f>F177</f>
        <v>590</v>
      </c>
      <c r="G176" s="218">
        <f>G177</f>
        <v>590</v>
      </c>
      <c r="H176" s="218">
        <f>H177</f>
        <v>0</v>
      </c>
      <c r="I176" s="218">
        <f>I177</f>
        <v>590</v>
      </c>
    </row>
    <row r="177" spans="1:9" s="1" customFormat="1" ht="9.75">
      <c r="A177" s="55"/>
      <c r="B177" s="36" t="s">
        <v>307</v>
      </c>
      <c r="C177" s="29" t="s">
        <v>715</v>
      </c>
      <c r="D177" s="29">
        <v>3530400</v>
      </c>
      <c r="E177" s="29" t="s">
        <v>293</v>
      </c>
      <c r="F177" s="218">
        <v>590</v>
      </c>
      <c r="G177" s="218">
        <f>F177</f>
        <v>590</v>
      </c>
      <c r="H177" s="209"/>
      <c r="I177" s="235">
        <v>590</v>
      </c>
    </row>
    <row r="178" spans="1:9" s="1" customFormat="1" ht="9.75">
      <c r="A178" s="55"/>
      <c r="B178" s="36" t="s">
        <v>310</v>
      </c>
      <c r="C178" s="29" t="s">
        <v>715</v>
      </c>
      <c r="D178" s="29">
        <v>3530500</v>
      </c>
      <c r="E178" s="29"/>
      <c r="F178" s="218">
        <f>F179</f>
        <v>20800.23664</v>
      </c>
      <c r="G178" s="218">
        <f>G179</f>
        <v>20800.23664</v>
      </c>
      <c r="H178" s="218">
        <f>H179</f>
        <v>0</v>
      </c>
      <c r="I178" s="218">
        <f>I179</f>
        <v>20554.511</v>
      </c>
    </row>
    <row r="179" spans="1:9" s="1" customFormat="1" ht="9.75">
      <c r="A179" s="55"/>
      <c r="B179" s="36" t="s">
        <v>307</v>
      </c>
      <c r="C179" s="29" t="s">
        <v>715</v>
      </c>
      <c r="D179" s="29">
        <v>3530500</v>
      </c>
      <c r="E179" s="29"/>
      <c r="F179" s="218">
        <f>F180+F181+F182+F183</f>
        <v>20800.23664</v>
      </c>
      <c r="G179" s="218">
        <f>G180+G181+G182+G183</f>
        <v>20800.23664</v>
      </c>
      <c r="H179" s="218">
        <f>H180+H181+H182+H183</f>
        <v>0</v>
      </c>
      <c r="I179" s="218">
        <f>I180+I181+I182+I183</f>
        <v>20554.511</v>
      </c>
    </row>
    <row r="180" spans="1:9" s="1" customFormat="1" ht="9.75">
      <c r="A180" s="55"/>
      <c r="B180" s="36" t="s">
        <v>521</v>
      </c>
      <c r="C180" s="29" t="s">
        <v>715</v>
      </c>
      <c r="D180" s="29">
        <v>3530501</v>
      </c>
      <c r="E180" s="163" t="s">
        <v>636</v>
      </c>
      <c r="F180" s="218">
        <v>3422.03168</v>
      </c>
      <c r="G180" s="218">
        <f>F180</f>
        <v>3422.03168</v>
      </c>
      <c r="H180" s="209"/>
      <c r="I180" s="245">
        <v>3390.161</v>
      </c>
    </row>
    <row r="181" spans="1:9" s="1" customFormat="1" ht="9.75">
      <c r="A181" s="55"/>
      <c r="B181" s="36" t="s">
        <v>372</v>
      </c>
      <c r="C181" s="29" t="s">
        <v>715</v>
      </c>
      <c r="D181" s="29">
        <v>3530502</v>
      </c>
      <c r="E181" s="29" t="s">
        <v>293</v>
      </c>
      <c r="F181" s="218">
        <v>13100.47599</v>
      </c>
      <c r="G181" s="218">
        <f>F181</f>
        <v>13100.47599</v>
      </c>
      <c r="H181" s="209"/>
      <c r="I181" s="235">
        <v>12980.819</v>
      </c>
    </row>
    <row r="182" spans="1:9" s="1" customFormat="1" ht="20.25">
      <c r="A182" s="55"/>
      <c r="B182" s="36" t="s">
        <v>373</v>
      </c>
      <c r="C182" s="29" t="s">
        <v>715</v>
      </c>
      <c r="D182" s="29">
        <v>3530503</v>
      </c>
      <c r="E182" s="29" t="s">
        <v>293</v>
      </c>
      <c r="F182" s="218">
        <v>3015</v>
      </c>
      <c r="G182" s="218">
        <f>F182</f>
        <v>3015</v>
      </c>
      <c r="H182" s="209"/>
      <c r="I182" s="235">
        <v>2953.915</v>
      </c>
    </row>
    <row r="183" spans="1:9" s="1" customFormat="1" ht="20.25">
      <c r="A183" s="55"/>
      <c r="B183" s="36" t="s">
        <v>190</v>
      </c>
      <c r="C183" s="29" t="s">
        <v>715</v>
      </c>
      <c r="D183" s="29">
        <v>3530504</v>
      </c>
      <c r="E183" s="29" t="s">
        <v>293</v>
      </c>
      <c r="F183" s="218">
        <v>1262.72897</v>
      </c>
      <c r="G183" s="218">
        <f>F183</f>
        <v>1262.72897</v>
      </c>
      <c r="H183" s="209"/>
      <c r="I183" s="235">
        <v>1229.616</v>
      </c>
    </row>
    <row r="184" spans="1:9" s="1" customFormat="1" ht="11.25">
      <c r="A184" s="55"/>
      <c r="B184" s="101" t="s">
        <v>295</v>
      </c>
      <c r="C184" s="29" t="s">
        <v>715</v>
      </c>
      <c r="D184" s="77" t="s">
        <v>296</v>
      </c>
      <c r="E184" s="29"/>
      <c r="F184" s="218">
        <f>F185+F187</f>
        <v>34706.65281</v>
      </c>
      <c r="G184" s="218">
        <f>G185+G187</f>
        <v>0</v>
      </c>
      <c r="H184" s="218">
        <f>H185+H187</f>
        <v>0</v>
      </c>
      <c r="I184" s="218">
        <f>I185+I187</f>
        <v>28533.906000000003</v>
      </c>
    </row>
    <row r="185" spans="1:9" s="1" customFormat="1" ht="20.25">
      <c r="A185" s="55"/>
      <c r="B185" s="178" t="s">
        <v>650</v>
      </c>
      <c r="C185" s="29" t="s">
        <v>715</v>
      </c>
      <c r="D185" s="153">
        <v>5206700</v>
      </c>
      <c r="E185" s="28"/>
      <c r="F185" s="218">
        <f>F186</f>
        <v>33285.69995</v>
      </c>
      <c r="G185" s="218">
        <f>G186</f>
        <v>0</v>
      </c>
      <c r="H185" s="218">
        <f>H186</f>
        <v>0</v>
      </c>
      <c r="I185" s="218">
        <f>I186</f>
        <v>27112.953</v>
      </c>
    </row>
    <row r="186" spans="1:9" s="1" customFormat="1" ht="9.75">
      <c r="A186" s="55"/>
      <c r="B186" s="36" t="s">
        <v>223</v>
      </c>
      <c r="C186" s="29" t="s">
        <v>715</v>
      </c>
      <c r="D186" s="153">
        <v>5206700</v>
      </c>
      <c r="E186" s="28">
        <v>900</v>
      </c>
      <c r="F186" s="218">
        <f>33285.69995</f>
        <v>33285.69995</v>
      </c>
      <c r="G186" s="218"/>
      <c r="H186" s="209"/>
      <c r="I186" s="235">
        <v>27112.953</v>
      </c>
    </row>
    <row r="187" spans="1:9" s="1" customFormat="1" ht="9.75">
      <c r="A187" s="55"/>
      <c r="B187" s="178" t="s">
        <v>653</v>
      </c>
      <c r="C187" s="29" t="s">
        <v>715</v>
      </c>
      <c r="D187" s="153">
        <v>5200300</v>
      </c>
      <c r="E187" s="155"/>
      <c r="F187" s="218">
        <f>F188</f>
        <v>1420.95286</v>
      </c>
      <c r="G187" s="218">
        <f>G188</f>
        <v>0</v>
      </c>
      <c r="H187" s="218">
        <f>H188</f>
        <v>0</v>
      </c>
      <c r="I187" s="218">
        <f>I188</f>
        <v>1420.953</v>
      </c>
    </row>
    <row r="188" spans="1:9" s="1" customFormat="1" ht="9.75">
      <c r="A188" s="55"/>
      <c r="B188" s="178" t="s">
        <v>654</v>
      </c>
      <c r="C188" s="29" t="s">
        <v>715</v>
      </c>
      <c r="D188" s="153">
        <v>5200300</v>
      </c>
      <c r="E188" s="283" t="s">
        <v>54</v>
      </c>
      <c r="F188" s="218">
        <v>1420.95286</v>
      </c>
      <c r="G188" s="218"/>
      <c r="H188" s="209"/>
      <c r="I188" s="235">
        <v>1420.953</v>
      </c>
    </row>
    <row r="189" spans="1:9" s="1" customFormat="1" ht="52.5">
      <c r="A189" s="55"/>
      <c r="B189" s="152" t="s">
        <v>369</v>
      </c>
      <c r="C189" s="153" t="s">
        <v>715</v>
      </c>
      <c r="D189" s="154" t="s">
        <v>370</v>
      </c>
      <c r="E189" s="155"/>
      <c r="F189" s="218">
        <f aca="true" t="shared" si="7" ref="F189:I190">F190</f>
        <v>18987.53706</v>
      </c>
      <c r="G189" s="218">
        <f t="shared" si="7"/>
        <v>0</v>
      </c>
      <c r="H189" s="218">
        <f t="shared" si="7"/>
        <v>18987.53706</v>
      </c>
      <c r="I189" s="218">
        <f t="shared" si="7"/>
        <v>16506.599</v>
      </c>
    </row>
    <row r="190" spans="1:9" s="1" customFormat="1" ht="12.75">
      <c r="A190" s="55"/>
      <c r="B190" s="191" t="s">
        <v>375</v>
      </c>
      <c r="C190" s="29" t="s">
        <v>715</v>
      </c>
      <c r="D190" s="77" t="s">
        <v>376</v>
      </c>
      <c r="E190" s="28"/>
      <c r="F190" s="218">
        <f t="shared" si="7"/>
        <v>18987.53706</v>
      </c>
      <c r="G190" s="218">
        <f t="shared" si="7"/>
        <v>0</v>
      </c>
      <c r="H190" s="218">
        <f t="shared" si="7"/>
        <v>18987.53706</v>
      </c>
      <c r="I190" s="218">
        <f t="shared" si="7"/>
        <v>16506.599</v>
      </c>
    </row>
    <row r="191" spans="1:9" s="1" customFormat="1" ht="11.25">
      <c r="A191" s="55"/>
      <c r="B191" s="36" t="s">
        <v>223</v>
      </c>
      <c r="C191" s="29" t="s">
        <v>715</v>
      </c>
      <c r="D191" s="77" t="s">
        <v>376</v>
      </c>
      <c r="E191" s="181" t="s">
        <v>368</v>
      </c>
      <c r="F191" s="218">
        <v>18987.53706</v>
      </c>
      <c r="G191" s="218"/>
      <c r="H191" s="209">
        <f>F191</f>
        <v>18987.53706</v>
      </c>
      <c r="I191" s="208">
        <v>16506.599</v>
      </c>
    </row>
    <row r="192" spans="1:9" s="1" customFormat="1" ht="20.25">
      <c r="A192" s="55"/>
      <c r="B192" s="65" t="s">
        <v>191</v>
      </c>
      <c r="C192" s="177" t="s">
        <v>184</v>
      </c>
      <c r="D192" s="113">
        <v>7950320</v>
      </c>
      <c r="E192" s="28"/>
      <c r="F192" s="206">
        <f>F193</f>
        <v>16</v>
      </c>
      <c r="G192" s="218"/>
      <c r="H192" s="209"/>
      <c r="I192" s="208"/>
    </row>
    <row r="193" spans="1:9" s="1" customFormat="1" ht="11.25">
      <c r="A193" s="55"/>
      <c r="B193" s="102" t="s">
        <v>304</v>
      </c>
      <c r="C193" s="177" t="s">
        <v>184</v>
      </c>
      <c r="D193" s="113">
        <v>7950320</v>
      </c>
      <c r="E193" s="160" t="s">
        <v>368</v>
      </c>
      <c r="F193" s="206">
        <v>16</v>
      </c>
      <c r="G193" s="218"/>
      <c r="H193" s="209"/>
      <c r="I193" s="208"/>
    </row>
    <row r="194" spans="1:9" s="1" customFormat="1" ht="20.25">
      <c r="A194" s="55"/>
      <c r="B194" s="109" t="s">
        <v>192</v>
      </c>
      <c r="C194" s="113" t="s">
        <v>715</v>
      </c>
      <c r="D194" s="113" t="s">
        <v>123</v>
      </c>
      <c r="E194" s="113"/>
      <c r="F194" s="246">
        <f>F195</f>
        <v>20000</v>
      </c>
      <c r="G194" s="246">
        <f>G195</f>
        <v>20000</v>
      </c>
      <c r="H194" s="246">
        <f>H195</f>
        <v>0</v>
      </c>
      <c r="I194" s="246">
        <f>I195</f>
        <v>18312.895</v>
      </c>
    </row>
    <row r="195" spans="1:9" s="1" customFormat="1" ht="12">
      <c r="A195" s="55"/>
      <c r="B195" s="36" t="s">
        <v>223</v>
      </c>
      <c r="C195" s="113" t="s">
        <v>715</v>
      </c>
      <c r="D195" s="113" t="s">
        <v>123</v>
      </c>
      <c r="E195" s="163" t="s">
        <v>636</v>
      </c>
      <c r="F195" s="246">
        <v>20000</v>
      </c>
      <c r="G195" s="246">
        <f>F195</f>
        <v>20000</v>
      </c>
      <c r="H195" s="247"/>
      <c r="I195" s="235">
        <v>18312.895</v>
      </c>
    </row>
    <row r="196" spans="1:9" s="1" customFormat="1" ht="20.25">
      <c r="A196" s="55"/>
      <c r="B196" s="109" t="s">
        <v>432</v>
      </c>
      <c r="C196" s="177" t="s">
        <v>184</v>
      </c>
      <c r="D196" s="113">
        <v>7950390</v>
      </c>
      <c r="E196" s="28"/>
      <c r="F196" s="246">
        <f>F197</f>
        <v>1499.35398</v>
      </c>
      <c r="G196" s="246">
        <f>G197</f>
        <v>1499.35398</v>
      </c>
      <c r="H196" s="246">
        <f>H197</f>
        <v>0</v>
      </c>
      <c r="I196" s="246">
        <f>I197</f>
        <v>1499.353</v>
      </c>
    </row>
    <row r="197" spans="1:9" s="1" customFormat="1" ht="12">
      <c r="A197" s="55"/>
      <c r="B197" s="36" t="s">
        <v>223</v>
      </c>
      <c r="C197" s="177" t="s">
        <v>184</v>
      </c>
      <c r="D197" s="113">
        <v>7950390</v>
      </c>
      <c r="E197" s="28">
        <v>500</v>
      </c>
      <c r="F197" s="246">
        <v>1499.35398</v>
      </c>
      <c r="G197" s="246">
        <f>F197</f>
        <v>1499.35398</v>
      </c>
      <c r="H197" s="247"/>
      <c r="I197" s="235">
        <v>1499.353</v>
      </c>
    </row>
    <row r="198" spans="1:9" s="1" customFormat="1" ht="11.25">
      <c r="A198" s="55"/>
      <c r="B198" s="67" t="s">
        <v>627</v>
      </c>
      <c r="C198" s="33" t="s">
        <v>189</v>
      </c>
      <c r="D198" s="111"/>
      <c r="E198" s="33"/>
      <c r="F198" s="217">
        <f>F199+F210+F212+F214+F217</f>
        <v>316460.3074</v>
      </c>
      <c r="G198" s="217">
        <f>G199+G210+G212+G214+G217</f>
        <v>221407.90735</v>
      </c>
      <c r="H198" s="217">
        <f>H199+H210+H212+H214+H217</f>
        <v>3638</v>
      </c>
      <c r="I198" s="217">
        <f>I199+I210+I212+I214+I217</f>
        <v>315528.955</v>
      </c>
    </row>
    <row r="199" spans="1:9" s="1" customFormat="1" ht="9.75">
      <c r="A199" s="55"/>
      <c r="B199" s="36" t="s">
        <v>311</v>
      </c>
      <c r="C199" s="29" t="s">
        <v>189</v>
      </c>
      <c r="D199" s="107">
        <v>6000000</v>
      </c>
      <c r="E199" s="29"/>
      <c r="F199" s="218">
        <f>F200+F202+F204+F206+F208</f>
        <v>214113.03224</v>
      </c>
      <c r="G199" s="218">
        <f>G200+G202+G204+G206+G208</f>
        <v>214113.03224</v>
      </c>
      <c r="H199" s="218">
        <f>H200+H202+H204+H206+H208</f>
        <v>0</v>
      </c>
      <c r="I199" s="218">
        <f>I200+I202+I204+I206+I208</f>
        <v>213829.872</v>
      </c>
    </row>
    <row r="200" spans="1:9" s="1" customFormat="1" ht="9.75">
      <c r="A200" s="55"/>
      <c r="B200" s="36" t="s">
        <v>120</v>
      </c>
      <c r="C200" s="29" t="s">
        <v>189</v>
      </c>
      <c r="D200" s="107">
        <v>6000100</v>
      </c>
      <c r="E200" s="29"/>
      <c r="F200" s="218">
        <f>F201</f>
        <v>34752.57764</v>
      </c>
      <c r="G200" s="218">
        <f>G201</f>
        <v>34752.57764</v>
      </c>
      <c r="H200" s="218">
        <f>H201</f>
        <v>0</v>
      </c>
      <c r="I200" s="218">
        <f>I201</f>
        <v>34752.577</v>
      </c>
    </row>
    <row r="201" spans="1:9" s="1" customFormat="1" ht="9.75">
      <c r="A201" s="55"/>
      <c r="B201" s="36" t="s">
        <v>223</v>
      </c>
      <c r="C201" s="29" t="s">
        <v>189</v>
      </c>
      <c r="D201" s="107">
        <v>6000100</v>
      </c>
      <c r="E201" s="29">
        <v>500</v>
      </c>
      <c r="F201" s="248">
        <v>34752.57764</v>
      </c>
      <c r="G201" s="218">
        <f>F201</f>
        <v>34752.57764</v>
      </c>
      <c r="H201" s="209"/>
      <c r="I201" s="235">
        <v>34752.577</v>
      </c>
    </row>
    <row r="202" spans="1:9" s="1" customFormat="1" ht="30">
      <c r="A202" s="55"/>
      <c r="B202" s="36" t="s">
        <v>121</v>
      </c>
      <c r="C202" s="29" t="s">
        <v>189</v>
      </c>
      <c r="D202" s="107">
        <v>6000200</v>
      </c>
      <c r="E202" s="29"/>
      <c r="F202" s="218">
        <f>F203</f>
        <v>147494.0524</v>
      </c>
      <c r="G202" s="218">
        <f>G203</f>
        <v>147494.0524</v>
      </c>
      <c r="H202" s="218">
        <f>H203</f>
        <v>0</v>
      </c>
      <c r="I202" s="218">
        <f>I203</f>
        <v>147486.228</v>
      </c>
    </row>
    <row r="203" spans="1:9" s="1" customFormat="1" ht="9.75">
      <c r="A203" s="55"/>
      <c r="B203" s="36" t="s">
        <v>223</v>
      </c>
      <c r="C203" s="29" t="s">
        <v>189</v>
      </c>
      <c r="D203" s="107">
        <v>6000200</v>
      </c>
      <c r="E203" s="29">
        <v>500</v>
      </c>
      <c r="F203" s="218">
        <v>147494.0524</v>
      </c>
      <c r="G203" s="218">
        <f>F203</f>
        <v>147494.0524</v>
      </c>
      <c r="H203" s="209"/>
      <c r="I203" s="235">
        <v>147486.228</v>
      </c>
    </row>
    <row r="204" spans="1:9" s="1" customFormat="1" ht="9.75">
      <c r="A204" s="55"/>
      <c r="B204" s="36" t="s">
        <v>122</v>
      </c>
      <c r="C204" s="29" t="s">
        <v>189</v>
      </c>
      <c r="D204" s="107">
        <v>6000300</v>
      </c>
      <c r="E204" s="29"/>
      <c r="F204" s="218">
        <f>F205</f>
        <v>23436.28449</v>
      </c>
      <c r="G204" s="218">
        <f>G205</f>
        <v>23436.28449</v>
      </c>
      <c r="H204" s="218">
        <f>H205</f>
        <v>0</v>
      </c>
      <c r="I204" s="218">
        <f>I205</f>
        <v>23436.285</v>
      </c>
    </row>
    <row r="205" spans="1:9" s="1" customFormat="1" ht="9.75">
      <c r="A205" s="55"/>
      <c r="B205" s="36" t="s">
        <v>223</v>
      </c>
      <c r="C205" s="29" t="s">
        <v>189</v>
      </c>
      <c r="D205" s="107">
        <v>6000300</v>
      </c>
      <c r="E205" s="29">
        <v>500</v>
      </c>
      <c r="F205" s="218">
        <v>23436.28449</v>
      </c>
      <c r="G205" s="218">
        <f>F205</f>
        <v>23436.28449</v>
      </c>
      <c r="H205" s="209"/>
      <c r="I205" s="235">
        <v>23436.285</v>
      </c>
    </row>
    <row r="206" spans="1:9" s="1" customFormat="1" ht="9.75">
      <c r="A206" s="55"/>
      <c r="B206" s="36" t="s">
        <v>312</v>
      </c>
      <c r="C206" s="29" t="s">
        <v>189</v>
      </c>
      <c r="D206" s="107">
        <v>6000400</v>
      </c>
      <c r="E206" s="29"/>
      <c r="F206" s="218">
        <f>F207</f>
        <v>1382.68113</v>
      </c>
      <c r="G206" s="218">
        <f>G207</f>
        <v>1382.68113</v>
      </c>
      <c r="H206" s="218">
        <f>H207</f>
        <v>0</v>
      </c>
      <c r="I206" s="218">
        <f>I207</f>
        <v>1382.681</v>
      </c>
    </row>
    <row r="207" spans="1:9" s="1" customFormat="1" ht="9.75">
      <c r="A207" s="55"/>
      <c r="B207" s="36" t="s">
        <v>223</v>
      </c>
      <c r="C207" s="29" t="s">
        <v>189</v>
      </c>
      <c r="D207" s="107">
        <v>6000400</v>
      </c>
      <c r="E207" s="29">
        <v>500</v>
      </c>
      <c r="F207" s="218">
        <v>1382.68113</v>
      </c>
      <c r="G207" s="218">
        <f>F207</f>
        <v>1382.68113</v>
      </c>
      <c r="H207" s="209"/>
      <c r="I207" s="235">
        <v>1382.681</v>
      </c>
    </row>
    <row r="208" spans="1:9" s="5" customFormat="1" ht="30">
      <c r="A208" s="54"/>
      <c r="B208" s="36" t="s">
        <v>313</v>
      </c>
      <c r="C208" s="29" t="s">
        <v>189</v>
      </c>
      <c r="D208" s="107">
        <v>6000500</v>
      </c>
      <c r="E208" s="29"/>
      <c r="F208" s="248">
        <f>F209</f>
        <v>7047.43658</v>
      </c>
      <c r="G208" s="248">
        <f>G209</f>
        <v>7047.43658</v>
      </c>
      <c r="H208" s="248">
        <f>H209</f>
        <v>0</v>
      </c>
      <c r="I208" s="248">
        <f>I209</f>
        <v>6772.101</v>
      </c>
    </row>
    <row r="209" spans="1:9" s="5" customFormat="1" ht="9.75">
      <c r="A209" s="54"/>
      <c r="B209" s="36" t="s">
        <v>223</v>
      </c>
      <c r="C209" s="29" t="s">
        <v>189</v>
      </c>
      <c r="D209" s="107">
        <v>6000500</v>
      </c>
      <c r="E209" s="29">
        <v>500</v>
      </c>
      <c r="F209" s="218">
        <v>7047.43658</v>
      </c>
      <c r="G209" s="218">
        <f>F209</f>
        <v>7047.43658</v>
      </c>
      <c r="H209" s="209"/>
      <c r="I209" s="236">
        <v>6772.101</v>
      </c>
    </row>
    <row r="210" spans="1:9" s="5" customFormat="1" ht="20.25">
      <c r="A210" s="54"/>
      <c r="B210" s="65" t="s">
        <v>191</v>
      </c>
      <c r="C210" s="29" t="s">
        <v>189</v>
      </c>
      <c r="D210" s="113">
        <v>7950320</v>
      </c>
      <c r="E210" s="28"/>
      <c r="F210" s="206">
        <f>F211</f>
        <v>0.1</v>
      </c>
      <c r="G210" s="206"/>
      <c r="H210" s="207"/>
      <c r="I210" s="236"/>
    </row>
    <row r="211" spans="1:9" s="5" customFormat="1" ht="11.25">
      <c r="A211" s="54"/>
      <c r="B211" s="102" t="s">
        <v>304</v>
      </c>
      <c r="C211" s="29" t="s">
        <v>189</v>
      </c>
      <c r="D211" s="113">
        <v>7950320</v>
      </c>
      <c r="E211" s="160" t="s">
        <v>368</v>
      </c>
      <c r="F211" s="206">
        <v>0.1</v>
      </c>
      <c r="G211" s="206"/>
      <c r="H211" s="207"/>
      <c r="I211" s="236"/>
    </row>
    <row r="212" spans="1:9" s="6" customFormat="1" ht="12.75">
      <c r="A212" s="45"/>
      <c r="B212" s="109" t="s">
        <v>430</v>
      </c>
      <c r="C212" s="176" t="s">
        <v>433</v>
      </c>
      <c r="D212" s="32">
        <v>7950390</v>
      </c>
      <c r="E212" s="32"/>
      <c r="F212" s="206">
        <f>F213</f>
        <v>7294.87511</v>
      </c>
      <c r="G212" s="206">
        <f>G213</f>
        <v>7294.87511</v>
      </c>
      <c r="H212" s="206">
        <f>H213</f>
        <v>0</v>
      </c>
      <c r="I212" s="206">
        <f>I213</f>
        <v>7289.393</v>
      </c>
    </row>
    <row r="213" spans="1:9" s="6" customFormat="1" ht="12.75">
      <c r="A213" s="45"/>
      <c r="B213" s="36" t="s">
        <v>223</v>
      </c>
      <c r="C213" s="176" t="s">
        <v>433</v>
      </c>
      <c r="D213" s="32">
        <v>7950390</v>
      </c>
      <c r="E213" s="32">
        <v>500</v>
      </c>
      <c r="F213" s="206">
        <v>7294.87511</v>
      </c>
      <c r="G213" s="206">
        <f>F213</f>
        <v>7294.87511</v>
      </c>
      <c r="H213" s="207"/>
      <c r="I213" s="208">
        <v>7289.393</v>
      </c>
    </row>
    <row r="214" spans="1:9" s="6" customFormat="1" ht="20.25">
      <c r="A214" s="45"/>
      <c r="B214" s="178" t="s">
        <v>650</v>
      </c>
      <c r="C214" s="176" t="s">
        <v>433</v>
      </c>
      <c r="D214" s="153">
        <v>5206700</v>
      </c>
      <c r="E214" s="28"/>
      <c r="F214" s="206">
        <f>F215+F216</f>
        <v>91414.30005</v>
      </c>
      <c r="G214" s="206">
        <f>G215+G216</f>
        <v>0</v>
      </c>
      <c r="H214" s="206">
        <f>H215+H216</f>
        <v>0</v>
      </c>
      <c r="I214" s="206">
        <f>I215+I216</f>
        <v>90776.528</v>
      </c>
    </row>
    <row r="215" spans="1:9" s="6" customFormat="1" ht="12.75">
      <c r="A215" s="45"/>
      <c r="B215" s="36" t="s">
        <v>223</v>
      </c>
      <c r="C215" s="176" t="s">
        <v>433</v>
      </c>
      <c r="D215" s="153">
        <v>5206700</v>
      </c>
      <c r="E215" s="160" t="s">
        <v>368</v>
      </c>
      <c r="F215" s="206">
        <f>17350</f>
        <v>17350</v>
      </c>
      <c r="G215" s="206"/>
      <c r="H215" s="207"/>
      <c r="I215" s="208">
        <v>17350</v>
      </c>
    </row>
    <row r="216" spans="1:9" s="6" customFormat="1" ht="12.75">
      <c r="A216" s="45"/>
      <c r="B216" s="36" t="s">
        <v>223</v>
      </c>
      <c r="C216" s="176" t="s">
        <v>433</v>
      </c>
      <c r="D216" s="153">
        <v>5206700</v>
      </c>
      <c r="E216" s="28">
        <v>900</v>
      </c>
      <c r="F216" s="206">
        <v>74064.30005</v>
      </c>
      <c r="G216" s="206"/>
      <c r="H216" s="207"/>
      <c r="I216" s="208">
        <v>73426.528</v>
      </c>
    </row>
    <row r="217" spans="1:9" s="9" customFormat="1" ht="9.75">
      <c r="A217" s="55"/>
      <c r="B217" s="36" t="s">
        <v>601</v>
      </c>
      <c r="C217" s="176" t="s">
        <v>433</v>
      </c>
      <c r="D217" s="32">
        <v>5227501</v>
      </c>
      <c r="E217" s="32">
        <v>500</v>
      </c>
      <c r="F217" s="206">
        <v>3638</v>
      </c>
      <c r="G217" s="206"/>
      <c r="H217" s="207">
        <f>F217</f>
        <v>3638</v>
      </c>
      <c r="I217" s="249">
        <v>3633.162</v>
      </c>
    </row>
    <row r="218" spans="1:9" s="9" customFormat="1" ht="9.75">
      <c r="A218" s="55"/>
      <c r="B218" s="284" t="s">
        <v>655</v>
      </c>
      <c r="C218" s="285" t="s">
        <v>657</v>
      </c>
      <c r="D218" s="286"/>
      <c r="E218" s="286"/>
      <c r="F218" s="287">
        <f>F219</f>
        <v>5562</v>
      </c>
      <c r="G218" s="287">
        <f>G219</f>
        <v>0</v>
      </c>
      <c r="H218" s="287">
        <f>H219</f>
        <v>0</v>
      </c>
      <c r="I218" s="287">
        <f>I219</f>
        <v>5561.992</v>
      </c>
    </row>
    <row r="219" spans="1:9" s="9" customFormat="1" ht="9.75">
      <c r="A219" s="55"/>
      <c r="B219" s="36" t="s">
        <v>656</v>
      </c>
      <c r="C219" s="176" t="s">
        <v>657</v>
      </c>
      <c r="D219" s="32">
        <v>3549909</v>
      </c>
      <c r="E219" s="32">
        <v>900</v>
      </c>
      <c r="F219" s="206">
        <f>5562</f>
        <v>5562</v>
      </c>
      <c r="G219" s="206"/>
      <c r="H219" s="207"/>
      <c r="I219" s="249">
        <v>5561.992</v>
      </c>
    </row>
    <row r="220" spans="1:9" s="9" customFormat="1" ht="9.75">
      <c r="A220" s="55"/>
      <c r="B220" s="36"/>
      <c r="C220" s="176"/>
      <c r="D220" s="32"/>
      <c r="E220" s="32"/>
      <c r="F220" s="206"/>
      <c r="G220" s="206"/>
      <c r="H220" s="207"/>
      <c r="I220" s="249"/>
    </row>
    <row r="221" spans="1:9" s="16" customFormat="1" ht="12.75">
      <c r="A221" s="48"/>
      <c r="B221" s="120" t="s">
        <v>663</v>
      </c>
      <c r="C221" s="79" t="s">
        <v>716</v>
      </c>
      <c r="D221" s="79"/>
      <c r="E221" s="79"/>
      <c r="F221" s="193">
        <f>F223+F243+F303+F307+F323</f>
        <v>1412898.8188899998</v>
      </c>
      <c r="G221" s="193">
        <f>G223+G243+G303+G307+G323</f>
        <v>850307.05736</v>
      </c>
      <c r="H221" s="193">
        <f>H223+H243+H303+H307+H323</f>
        <v>508809.4</v>
      </c>
      <c r="I221" s="193">
        <f>I223+I243+I303+I307+I323</f>
        <v>1366028.371</v>
      </c>
    </row>
    <row r="222" spans="1:9" s="12" customFormat="1" ht="9.75">
      <c r="A222" s="47"/>
      <c r="B222" s="121" t="s">
        <v>679</v>
      </c>
      <c r="C222" s="29"/>
      <c r="D222" s="29"/>
      <c r="E222" s="29"/>
      <c r="F222" s="206"/>
      <c r="G222" s="206"/>
      <c r="H222" s="207"/>
      <c r="I222" s="227"/>
    </row>
    <row r="223" spans="1:10" s="1" customFormat="1" ht="12.75">
      <c r="A223" s="55"/>
      <c r="B223" s="96" t="s">
        <v>671</v>
      </c>
      <c r="C223" s="34" t="s">
        <v>717</v>
      </c>
      <c r="D223" s="34"/>
      <c r="E223" s="30"/>
      <c r="F223" s="232">
        <f>F224+F236+F241</f>
        <v>495731.5637</v>
      </c>
      <c r="G223" s="232">
        <f>G224+G236+G241</f>
        <v>464332.5637</v>
      </c>
      <c r="H223" s="232">
        <f>H224+H236+H241</f>
        <v>29342</v>
      </c>
      <c r="I223" s="232">
        <f>I224+I236+I241</f>
        <v>461844.8939999999</v>
      </c>
      <c r="J223" s="184"/>
    </row>
    <row r="224" spans="1:9" s="1" customFormat="1" ht="9.75">
      <c r="A224" s="55"/>
      <c r="B224" s="66" t="s">
        <v>322</v>
      </c>
      <c r="C224" s="32" t="s">
        <v>717</v>
      </c>
      <c r="D224" s="32" t="s">
        <v>445</v>
      </c>
      <c r="E224" s="32"/>
      <c r="F224" s="240">
        <f>F225+F234</f>
        <v>400137.5637</v>
      </c>
      <c r="G224" s="240">
        <f>G225+G233</f>
        <v>399332.5637</v>
      </c>
      <c r="H224" s="240">
        <f>H225+H233</f>
        <v>805</v>
      </c>
      <c r="I224" s="240">
        <f>I225+I233</f>
        <v>368216.50599999994</v>
      </c>
    </row>
    <row r="225" spans="1:9" s="1" customFormat="1" ht="9.75">
      <c r="A225" s="55"/>
      <c r="B225" s="36" t="s">
        <v>315</v>
      </c>
      <c r="C225" s="29" t="s">
        <v>717</v>
      </c>
      <c r="D225" s="29" t="s">
        <v>316</v>
      </c>
      <c r="E225" s="29"/>
      <c r="F225" s="205">
        <f>F226+F228+F230</f>
        <v>397636.3547</v>
      </c>
      <c r="G225" s="205">
        <f>G226+G228+G230</f>
        <v>396831.3547</v>
      </c>
      <c r="H225" s="205">
        <f>H226+H228+H230</f>
        <v>805</v>
      </c>
      <c r="I225" s="205">
        <f>I226+I228+I230</f>
        <v>365715.29699999996</v>
      </c>
    </row>
    <row r="226" spans="1:9" s="1" customFormat="1" ht="30">
      <c r="A226" s="55"/>
      <c r="B226" s="66" t="s">
        <v>131</v>
      </c>
      <c r="C226" s="29" t="s">
        <v>717</v>
      </c>
      <c r="D226" s="29" t="s">
        <v>321</v>
      </c>
      <c r="E226" s="29"/>
      <c r="F226" s="205">
        <f>F227</f>
        <v>357831.3547</v>
      </c>
      <c r="G226" s="205">
        <f>G227</f>
        <v>357831.3547</v>
      </c>
      <c r="H226" s="205">
        <f>H227</f>
        <v>0</v>
      </c>
      <c r="I226" s="205">
        <f>I227</f>
        <v>351687.761</v>
      </c>
    </row>
    <row r="227" spans="1:9" s="1" customFormat="1" ht="9.75">
      <c r="A227" s="55"/>
      <c r="B227" s="36" t="s">
        <v>255</v>
      </c>
      <c r="C227" s="29" t="s">
        <v>717</v>
      </c>
      <c r="D227" s="29" t="s">
        <v>321</v>
      </c>
      <c r="E227" s="29" t="s">
        <v>256</v>
      </c>
      <c r="F227" s="205">
        <v>357831.3547</v>
      </c>
      <c r="G227" s="205">
        <f>F227</f>
        <v>357831.3547</v>
      </c>
      <c r="H227" s="226"/>
      <c r="I227" s="235">
        <v>351687.761</v>
      </c>
    </row>
    <row r="228" spans="1:9" s="13" customFormat="1" ht="9.75">
      <c r="A228" s="39"/>
      <c r="B228" s="36" t="s">
        <v>129</v>
      </c>
      <c r="C228" s="29" t="s">
        <v>717</v>
      </c>
      <c r="D228" s="29" t="s">
        <v>130</v>
      </c>
      <c r="E228" s="29"/>
      <c r="F228" s="205">
        <f>F229</f>
        <v>39000</v>
      </c>
      <c r="G228" s="205">
        <f>G229</f>
        <v>39000</v>
      </c>
      <c r="H228" s="205">
        <f>H229</f>
        <v>0</v>
      </c>
      <c r="I228" s="205">
        <f>I229</f>
        <v>13223.236</v>
      </c>
    </row>
    <row r="229" spans="1:9" s="1" customFormat="1" ht="9.75">
      <c r="A229" s="55"/>
      <c r="B229" s="36" t="s">
        <v>255</v>
      </c>
      <c r="C229" s="29" t="s">
        <v>717</v>
      </c>
      <c r="D229" s="29" t="s">
        <v>130</v>
      </c>
      <c r="E229" s="29" t="s">
        <v>256</v>
      </c>
      <c r="F229" s="205">
        <v>39000</v>
      </c>
      <c r="G229" s="205">
        <f>F229</f>
        <v>39000</v>
      </c>
      <c r="H229" s="226"/>
      <c r="I229" s="235">
        <v>13223.236</v>
      </c>
    </row>
    <row r="230" spans="1:9" s="1" customFormat="1" ht="40.5">
      <c r="A230" s="55"/>
      <c r="B230" s="38" t="s">
        <v>619</v>
      </c>
      <c r="C230" s="28" t="s">
        <v>717</v>
      </c>
      <c r="D230" s="28" t="s">
        <v>175</v>
      </c>
      <c r="E230" s="28"/>
      <c r="F230" s="206">
        <f aca="true" t="shared" si="8" ref="F230:I231">F231</f>
        <v>805</v>
      </c>
      <c r="G230" s="206">
        <f t="shared" si="8"/>
        <v>0</v>
      </c>
      <c r="H230" s="206">
        <f t="shared" si="8"/>
        <v>805</v>
      </c>
      <c r="I230" s="206">
        <f t="shared" si="8"/>
        <v>804.3</v>
      </c>
    </row>
    <row r="231" spans="1:9" s="1" customFormat="1" ht="9.75">
      <c r="A231" s="55"/>
      <c r="B231" s="38" t="s">
        <v>315</v>
      </c>
      <c r="C231" s="28" t="s">
        <v>717</v>
      </c>
      <c r="D231" s="28" t="s">
        <v>175</v>
      </c>
      <c r="E231" s="28"/>
      <c r="F231" s="205">
        <v>805</v>
      </c>
      <c r="G231" s="205">
        <f t="shared" si="8"/>
        <v>0</v>
      </c>
      <c r="H231" s="205">
        <f t="shared" si="8"/>
        <v>805</v>
      </c>
      <c r="I231" s="205">
        <f t="shared" si="8"/>
        <v>804.3</v>
      </c>
    </row>
    <row r="232" spans="1:9" s="1" customFormat="1" ht="9.75">
      <c r="A232" s="55"/>
      <c r="B232" s="38" t="s">
        <v>255</v>
      </c>
      <c r="C232" s="28" t="s">
        <v>717</v>
      </c>
      <c r="D232" s="28" t="s">
        <v>175</v>
      </c>
      <c r="E232" s="28" t="s">
        <v>256</v>
      </c>
      <c r="F232" s="219">
        <v>805</v>
      </c>
      <c r="G232" s="219"/>
      <c r="H232" s="211">
        <f>F232</f>
        <v>805</v>
      </c>
      <c r="I232" s="235">
        <v>804.3</v>
      </c>
    </row>
    <row r="233" spans="1:9" s="1" customFormat="1" ht="9.75">
      <c r="A233" s="55"/>
      <c r="B233" s="36" t="s">
        <v>137</v>
      </c>
      <c r="C233" s="28" t="s">
        <v>717</v>
      </c>
      <c r="D233" s="29"/>
      <c r="E233" s="29"/>
      <c r="F233" s="206">
        <f>F234</f>
        <v>2501.209</v>
      </c>
      <c r="G233" s="206">
        <f aca="true" t="shared" si="9" ref="G233:I234">G234</f>
        <v>2501.209</v>
      </c>
      <c r="H233" s="206">
        <f t="shared" si="9"/>
        <v>0</v>
      </c>
      <c r="I233" s="206">
        <f t="shared" si="9"/>
        <v>2501.209</v>
      </c>
    </row>
    <row r="234" spans="1:9" s="1" customFormat="1" ht="20.25">
      <c r="A234" s="55"/>
      <c r="B234" s="36" t="s">
        <v>164</v>
      </c>
      <c r="C234" s="28" t="s">
        <v>717</v>
      </c>
      <c r="D234" s="28" t="s">
        <v>328</v>
      </c>
      <c r="E234" s="28"/>
      <c r="F234" s="206">
        <f>F235</f>
        <v>2501.209</v>
      </c>
      <c r="G234" s="206">
        <f t="shared" si="9"/>
        <v>2501.209</v>
      </c>
      <c r="H234" s="206">
        <f t="shared" si="9"/>
        <v>0</v>
      </c>
      <c r="I234" s="206">
        <f t="shared" si="9"/>
        <v>2501.209</v>
      </c>
    </row>
    <row r="235" spans="1:9" s="1" customFormat="1" ht="9.75">
      <c r="A235" s="55"/>
      <c r="B235" s="36" t="s">
        <v>255</v>
      </c>
      <c r="C235" s="28" t="s">
        <v>717</v>
      </c>
      <c r="D235" s="28" t="s">
        <v>329</v>
      </c>
      <c r="E235" s="28" t="s">
        <v>256</v>
      </c>
      <c r="F235" s="206">
        <v>2501.209</v>
      </c>
      <c r="G235" s="206">
        <f>F235</f>
        <v>2501.209</v>
      </c>
      <c r="H235" s="226"/>
      <c r="I235" s="235">
        <v>2501.209</v>
      </c>
    </row>
    <row r="236" spans="1:9" s="1" customFormat="1" ht="11.25">
      <c r="A236" s="55"/>
      <c r="B236" s="101" t="s">
        <v>295</v>
      </c>
      <c r="C236" s="28" t="s">
        <v>717</v>
      </c>
      <c r="D236" s="77" t="s">
        <v>296</v>
      </c>
      <c r="E236" s="77"/>
      <c r="F236" s="249">
        <f>F237+F239</f>
        <v>93537</v>
      </c>
      <c r="G236" s="249">
        <f>G237+G239</f>
        <v>65000</v>
      </c>
      <c r="H236" s="249">
        <f>H237+H239</f>
        <v>28537</v>
      </c>
      <c r="I236" s="249">
        <f>I237+I239</f>
        <v>93519.44</v>
      </c>
    </row>
    <row r="237" spans="1:9" s="19" customFormat="1" ht="26.25">
      <c r="A237" s="57"/>
      <c r="B237" s="152" t="s">
        <v>470</v>
      </c>
      <c r="C237" s="28" t="s">
        <v>717</v>
      </c>
      <c r="D237" s="31" t="s">
        <v>472</v>
      </c>
      <c r="E237" s="28"/>
      <c r="F237" s="206">
        <f>F238</f>
        <v>28537</v>
      </c>
      <c r="G237" s="206">
        <f>G238</f>
        <v>0</v>
      </c>
      <c r="H237" s="206">
        <f>H238</f>
        <v>28537</v>
      </c>
      <c r="I237" s="206">
        <f>I238</f>
        <v>28528.472</v>
      </c>
    </row>
    <row r="238" spans="1:9" s="12" customFormat="1" ht="9.75">
      <c r="A238" s="47"/>
      <c r="B238" s="36" t="s">
        <v>255</v>
      </c>
      <c r="C238" s="28" t="s">
        <v>717</v>
      </c>
      <c r="D238" s="31" t="s">
        <v>472</v>
      </c>
      <c r="E238" s="28" t="s">
        <v>256</v>
      </c>
      <c r="F238" s="206">
        <v>28537</v>
      </c>
      <c r="G238" s="206">
        <v>0</v>
      </c>
      <c r="H238" s="207">
        <f>F238</f>
        <v>28537</v>
      </c>
      <c r="I238" s="227">
        <v>28528.472</v>
      </c>
    </row>
    <row r="239" spans="1:9" s="12" customFormat="1" ht="20.25">
      <c r="A239" s="47"/>
      <c r="B239" s="178" t="s">
        <v>650</v>
      </c>
      <c r="C239" s="28" t="s">
        <v>717</v>
      </c>
      <c r="D239" s="31">
        <v>5206700</v>
      </c>
      <c r="E239" s="28"/>
      <c r="F239" s="206">
        <f>F240</f>
        <v>65000</v>
      </c>
      <c r="G239" s="206">
        <f>G240</f>
        <v>65000</v>
      </c>
      <c r="H239" s="206">
        <f>H240</f>
        <v>0</v>
      </c>
      <c r="I239" s="206">
        <f>I240</f>
        <v>64990.968</v>
      </c>
    </row>
    <row r="240" spans="1:9" s="12" customFormat="1" ht="9.75">
      <c r="A240" s="47"/>
      <c r="B240" s="38" t="s">
        <v>255</v>
      </c>
      <c r="C240" s="28" t="s">
        <v>717</v>
      </c>
      <c r="D240" s="31">
        <v>5206700</v>
      </c>
      <c r="E240" s="160" t="s">
        <v>64</v>
      </c>
      <c r="F240" s="206">
        <v>65000</v>
      </c>
      <c r="G240" s="206">
        <f>F240</f>
        <v>65000</v>
      </c>
      <c r="H240" s="207"/>
      <c r="I240" s="227">
        <v>64990.968</v>
      </c>
    </row>
    <row r="241" spans="1:9" s="12" customFormat="1" ht="20.25">
      <c r="A241" s="47"/>
      <c r="B241" s="65" t="s">
        <v>191</v>
      </c>
      <c r="C241" s="28" t="s">
        <v>717</v>
      </c>
      <c r="D241" s="113">
        <v>7950320</v>
      </c>
      <c r="E241" s="160"/>
      <c r="F241" s="206">
        <f>F242</f>
        <v>2057</v>
      </c>
      <c r="G241" s="206">
        <f>G242</f>
        <v>0</v>
      </c>
      <c r="H241" s="206">
        <f>H242</f>
        <v>0</v>
      </c>
      <c r="I241" s="206">
        <f>I242</f>
        <v>108.948</v>
      </c>
    </row>
    <row r="242" spans="1:9" s="12" customFormat="1" ht="11.25">
      <c r="A242" s="47"/>
      <c r="B242" s="102" t="s">
        <v>304</v>
      </c>
      <c r="C242" s="28" t="s">
        <v>717</v>
      </c>
      <c r="D242" s="113">
        <v>7950320</v>
      </c>
      <c r="E242" s="160" t="s">
        <v>368</v>
      </c>
      <c r="F242" s="206">
        <f>2057</f>
        <v>2057</v>
      </c>
      <c r="G242" s="206"/>
      <c r="H242" s="207"/>
      <c r="I242" s="227">
        <v>108.948</v>
      </c>
    </row>
    <row r="243" spans="1:9" s="1" customFormat="1" ht="12.75">
      <c r="A243" s="55"/>
      <c r="B243" s="82" t="s">
        <v>670</v>
      </c>
      <c r="C243" s="116" t="s">
        <v>718</v>
      </c>
      <c r="D243" s="34"/>
      <c r="E243" s="34"/>
      <c r="F243" s="231">
        <f>F244+F257+F271+F280+F292+F294+F301</f>
        <v>769299.8155899999</v>
      </c>
      <c r="G243" s="231">
        <f>G244+G257+G271+G280+G292+G294+G301</f>
        <v>282969.37958999997</v>
      </c>
      <c r="H243" s="231">
        <f>H244+H257+H271+H280+H292+H294+H301</f>
        <v>472809.5</v>
      </c>
      <c r="I243" s="231">
        <f>I244+I257+I271+I280+I292+I294+I301</f>
        <v>757501.6</v>
      </c>
    </row>
    <row r="244" spans="1:9" s="1" customFormat="1" ht="20.25">
      <c r="A244" s="55"/>
      <c r="B244" s="65" t="s">
        <v>41</v>
      </c>
      <c r="C244" s="31" t="s">
        <v>718</v>
      </c>
      <c r="D244" s="31" t="s">
        <v>358</v>
      </c>
      <c r="E244" s="31"/>
      <c r="F244" s="205">
        <f>F245+F252+F254</f>
        <v>483443.0268</v>
      </c>
      <c r="G244" s="205">
        <f>G245+G252+G254</f>
        <v>123878.92679999999</v>
      </c>
      <c r="H244" s="205">
        <f>H245+H252+H254</f>
        <v>359564.1</v>
      </c>
      <c r="I244" s="205">
        <f>I245+I252+I254</f>
        <v>477230.021</v>
      </c>
    </row>
    <row r="245" spans="1:9" s="11" customFormat="1" ht="20.25">
      <c r="A245" s="52"/>
      <c r="B245" s="36" t="s">
        <v>324</v>
      </c>
      <c r="C245" s="28" t="s">
        <v>718</v>
      </c>
      <c r="D245" s="28" t="s">
        <v>323</v>
      </c>
      <c r="E245" s="29"/>
      <c r="F245" s="206">
        <f>F247+F249</f>
        <v>479896.6688</v>
      </c>
      <c r="G245" s="206">
        <f>G247+G249</f>
        <v>120332.5688</v>
      </c>
      <c r="H245" s="206">
        <f>H247+H249</f>
        <v>359564.1</v>
      </c>
      <c r="I245" s="206">
        <f>I247+I249</f>
        <v>473683.663</v>
      </c>
    </row>
    <row r="246" spans="1:9" s="11" customFormat="1" ht="9.75">
      <c r="A246" s="52"/>
      <c r="B246" s="121" t="s">
        <v>679</v>
      </c>
      <c r="C246" s="28"/>
      <c r="D246" s="28"/>
      <c r="E246" s="29"/>
      <c r="F246" s="206"/>
      <c r="G246" s="206"/>
      <c r="H246" s="207"/>
      <c r="I246" s="216"/>
    </row>
    <row r="247" spans="1:9" s="11" customFormat="1" ht="38.25">
      <c r="A247" s="52"/>
      <c r="B247" s="122" t="s">
        <v>114</v>
      </c>
      <c r="C247" s="70" t="s">
        <v>718</v>
      </c>
      <c r="D247" s="70" t="s">
        <v>325</v>
      </c>
      <c r="E247" s="75"/>
      <c r="F247" s="205">
        <f>F248</f>
        <v>120332.5688</v>
      </c>
      <c r="G247" s="205">
        <f>G248</f>
        <v>120332.5688</v>
      </c>
      <c r="H247" s="205">
        <f>H248</f>
        <v>0</v>
      </c>
      <c r="I247" s="205">
        <f>I248</f>
        <v>119923.558</v>
      </c>
    </row>
    <row r="248" spans="1:9" s="11" customFormat="1" ht="9.75">
      <c r="A248" s="52"/>
      <c r="B248" s="36" t="s">
        <v>255</v>
      </c>
      <c r="C248" s="70" t="s">
        <v>718</v>
      </c>
      <c r="D248" s="70" t="s">
        <v>325</v>
      </c>
      <c r="E248" s="70" t="s">
        <v>256</v>
      </c>
      <c r="F248" s="205">
        <v>120332.5688</v>
      </c>
      <c r="G248" s="205">
        <f>F248</f>
        <v>120332.5688</v>
      </c>
      <c r="H248" s="224"/>
      <c r="I248" s="216">
        <v>119923.558</v>
      </c>
    </row>
    <row r="249" spans="1:9" s="11" customFormat="1" ht="28.5">
      <c r="A249" s="52"/>
      <c r="B249" s="122" t="s">
        <v>56</v>
      </c>
      <c r="C249" s="70" t="s">
        <v>718</v>
      </c>
      <c r="D249" s="70" t="s">
        <v>326</v>
      </c>
      <c r="E249" s="75"/>
      <c r="F249" s="200">
        <f>F250</f>
        <v>359564.1</v>
      </c>
      <c r="G249" s="200">
        <f aca="true" t="shared" si="10" ref="G249:I250">G250</f>
        <v>0</v>
      </c>
      <c r="H249" s="200">
        <f t="shared" si="10"/>
        <v>359564.1</v>
      </c>
      <c r="I249" s="200">
        <f t="shared" si="10"/>
        <v>353760.105</v>
      </c>
    </row>
    <row r="250" spans="1:9" s="11" customFormat="1" ht="38.25">
      <c r="A250" s="52"/>
      <c r="B250" s="110" t="s">
        <v>59</v>
      </c>
      <c r="C250" s="69" t="s">
        <v>718</v>
      </c>
      <c r="D250" s="69" t="s">
        <v>326</v>
      </c>
      <c r="E250" s="69"/>
      <c r="F250" s="200">
        <f>F251</f>
        <v>359564.1</v>
      </c>
      <c r="G250" s="200">
        <f t="shared" si="10"/>
        <v>0</v>
      </c>
      <c r="H250" s="200">
        <f t="shared" si="10"/>
        <v>359564.1</v>
      </c>
      <c r="I250" s="200">
        <f t="shared" si="10"/>
        <v>353760.105</v>
      </c>
    </row>
    <row r="251" spans="1:9" s="11" customFormat="1" ht="9.75">
      <c r="A251" s="52"/>
      <c r="B251" s="36" t="s">
        <v>255</v>
      </c>
      <c r="C251" s="69" t="s">
        <v>718</v>
      </c>
      <c r="D251" s="69" t="s">
        <v>326</v>
      </c>
      <c r="E251" s="69" t="s">
        <v>256</v>
      </c>
      <c r="F251" s="200">
        <v>359564.1</v>
      </c>
      <c r="G251" s="200"/>
      <c r="H251" s="242">
        <f>F251</f>
        <v>359564.1</v>
      </c>
      <c r="I251" s="216">
        <v>353760.105</v>
      </c>
    </row>
    <row r="252" spans="1:9" s="11" customFormat="1" ht="40.5">
      <c r="A252" s="52"/>
      <c r="B252" s="76" t="s">
        <v>337</v>
      </c>
      <c r="C252" s="28" t="s">
        <v>718</v>
      </c>
      <c r="D252" s="28" t="s">
        <v>327</v>
      </c>
      <c r="E252" s="29"/>
      <c r="F252" s="206">
        <f>F253</f>
        <v>20</v>
      </c>
      <c r="G252" s="206">
        <f>G253</f>
        <v>20</v>
      </c>
      <c r="H252" s="206">
        <f>H253</f>
        <v>0</v>
      </c>
      <c r="I252" s="206">
        <f>I253</f>
        <v>20</v>
      </c>
    </row>
    <row r="253" spans="1:9" s="11" customFormat="1" ht="9.75">
      <c r="A253" s="52"/>
      <c r="B253" s="36" t="s">
        <v>255</v>
      </c>
      <c r="C253" s="28" t="s">
        <v>718</v>
      </c>
      <c r="D253" s="28" t="s">
        <v>327</v>
      </c>
      <c r="E253" s="70" t="s">
        <v>256</v>
      </c>
      <c r="F253" s="223">
        <v>20</v>
      </c>
      <c r="G253" s="223">
        <f>F253</f>
        <v>20</v>
      </c>
      <c r="H253" s="224"/>
      <c r="I253" s="216">
        <v>20</v>
      </c>
    </row>
    <row r="254" spans="1:9" s="11" customFormat="1" ht="9.75">
      <c r="A254" s="52"/>
      <c r="B254" s="36" t="s">
        <v>137</v>
      </c>
      <c r="C254" s="28" t="s">
        <v>718</v>
      </c>
      <c r="D254" s="29"/>
      <c r="E254" s="29"/>
      <c r="F254" s="206">
        <f>F255</f>
        <v>3526.358</v>
      </c>
      <c r="G254" s="206">
        <f aca="true" t="shared" si="11" ref="G254:I255">G255</f>
        <v>3526.358</v>
      </c>
      <c r="H254" s="206">
        <f t="shared" si="11"/>
        <v>0</v>
      </c>
      <c r="I254" s="206">
        <f t="shared" si="11"/>
        <v>3526.358</v>
      </c>
    </row>
    <row r="255" spans="1:9" s="12" customFormat="1" ht="20.25">
      <c r="A255" s="47"/>
      <c r="B255" s="36" t="s">
        <v>164</v>
      </c>
      <c r="C255" s="28" t="s">
        <v>718</v>
      </c>
      <c r="D255" s="28" t="s">
        <v>330</v>
      </c>
      <c r="E255" s="28"/>
      <c r="F255" s="206">
        <f>F256</f>
        <v>3526.358</v>
      </c>
      <c r="G255" s="206">
        <f t="shared" si="11"/>
        <v>3526.358</v>
      </c>
      <c r="H255" s="206">
        <f t="shared" si="11"/>
        <v>0</v>
      </c>
      <c r="I255" s="206">
        <f t="shared" si="11"/>
        <v>3526.358</v>
      </c>
    </row>
    <row r="256" spans="1:9" s="1" customFormat="1" ht="9.75">
      <c r="A256" s="55"/>
      <c r="B256" s="36" t="s">
        <v>255</v>
      </c>
      <c r="C256" s="28" t="s">
        <v>718</v>
      </c>
      <c r="D256" s="28" t="s">
        <v>331</v>
      </c>
      <c r="E256" s="28" t="s">
        <v>256</v>
      </c>
      <c r="F256" s="206">
        <v>3526.358</v>
      </c>
      <c r="G256" s="206">
        <f>F256</f>
        <v>3526.358</v>
      </c>
      <c r="H256" s="224"/>
      <c r="I256" s="235">
        <v>3526.358</v>
      </c>
    </row>
    <row r="257" spans="1:9" s="1" customFormat="1" ht="9.75">
      <c r="A257" s="55"/>
      <c r="B257" s="65" t="s">
        <v>720</v>
      </c>
      <c r="C257" s="31" t="s">
        <v>718</v>
      </c>
      <c r="D257" s="31" t="s">
        <v>719</v>
      </c>
      <c r="E257" s="31"/>
      <c r="F257" s="205">
        <f>F258+F266</f>
        <v>75066.73211</v>
      </c>
      <c r="G257" s="205">
        <f>G258+G266</f>
        <v>581.73211</v>
      </c>
      <c r="H257" s="205">
        <f>H258+H266</f>
        <v>73012</v>
      </c>
      <c r="I257" s="205">
        <f>I258+I266</f>
        <v>74063.703</v>
      </c>
    </row>
    <row r="258" spans="1:9" s="1" customFormat="1" ht="9.75">
      <c r="A258" s="55"/>
      <c r="B258" s="36" t="s">
        <v>694</v>
      </c>
      <c r="C258" s="28" t="s">
        <v>718</v>
      </c>
      <c r="D258" s="28" t="s">
        <v>338</v>
      </c>
      <c r="E258" s="29"/>
      <c r="F258" s="205">
        <f>F260</f>
        <v>75015.22911</v>
      </c>
      <c r="G258" s="205">
        <f>G260</f>
        <v>530.22911</v>
      </c>
      <c r="H258" s="205">
        <f>H260</f>
        <v>73012</v>
      </c>
      <c r="I258" s="205">
        <f>I260</f>
        <v>74012.2</v>
      </c>
    </row>
    <row r="259" spans="1:9" s="1" customFormat="1" ht="9.75">
      <c r="A259" s="55"/>
      <c r="B259" s="121" t="s">
        <v>679</v>
      </c>
      <c r="C259" s="28"/>
      <c r="D259" s="28"/>
      <c r="E259" s="29"/>
      <c r="F259" s="205"/>
      <c r="G259" s="205"/>
      <c r="H259" s="226"/>
      <c r="I259" s="235"/>
    </row>
    <row r="260" spans="1:9" s="1" customFormat="1" ht="28.5">
      <c r="A260" s="55"/>
      <c r="B260" s="122" t="s">
        <v>65</v>
      </c>
      <c r="C260" s="70" t="s">
        <v>718</v>
      </c>
      <c r="D260" s="28" t="s">
        <v>338</v>
      </c>
      <c r="E260" s="75"/>
      <c r="F260" s="205">
        <f>F262+F264+F269</f>
        <v>75015.22911</v>
      </c>
      <c r="G260" s="205">
        <f>G262+G264+G269</f>
        <v>530.22911</v>
      </c>
      <c r="H260" s="205">
        <f>H262+H264+H269</f>
        <v>73012</v>
      </c>
      <c r="I260" s="205">
        <f>I262+I264+I269</f>
        <v>74012.2</v>
      </c>
    </row>
    <row r="261" spans="1:9" s="1" customFormat="1" ht="9.75">
      <c r="A261" s="55"/>
      <c r="B261" s="99" t="s">
        <v>66</v>
      </c>
      <c r="C261" s="28"/>
      <c r="D261" s="28"/>
      <c r="E261" s="29"/>
      <c r="F261" s="205"/>
      <c r="G261" s="205"/>
      <c r="H261" s="226"/>
      <c r="I261" s="235"/>
    </row>
    <row r="262" spans="1:9" s="1" customFormat="1" ht="38.25">
      <c r="A262" s="55"/>
      <c r="B262" s="110" t="s">
        <v>73</v>
      </c>
      <c r="C262" s="69" t="s">
        <v>718</v>
      </c>
      <c r="D262" s="69" t="s">
        <v>339</v>
      </c>
      <c r="E262" s="69"/>
      <c r="F262" s="240">
        <f>F263</f>
        <v>44383</v>
      </c>
      <c r="G262" s="240">
        <f>G263</f>
        <v>0</v>
      </c>
      <c r="H262" s="240">
        <f>H263</f>
        <v>44383</v>
      </c>
      <c r="I262" s="240">
        <f>I263</f>
        <v>43812.424</v>
      </c>
    </row>
    <row r="263" spans="1:9" s="1" customFormat="1" ht="9.75">
      <c r="A263" s="55"/>
      <c r="B263" s="36" t="s">
        <v>255</v>
      </c>
      <c r="C263" s="69" t="s">
        <v>718</v>
      </c>
      <c r="D263" s="69" t="s">
        <v>339</v>
      </c>
      <c r="E263" s="69" t="s">
        <v>256</v>
      </c>
      <c r="F263" s="205">
        <v>44383</v>
      </c>
      <c r="G263" s="205"/>
      <c r="H263" s="226">
        <f>F263</f>
        <v>44383</v>
      </c>
      <c r="I263" s="235">
        <v>43812.424</v>
      </c>
    </row>
    <row r="264" spans="1:9" s="1" customFormat="1" ht="48">
      <c r="A264" s="55"/>
      <c r="B264" s="110" t="s">
        <v>74</v>
      </c>
      <c r="C264" s="69" t="s">
        <v>718</v>
      </c>
      <c r="D264" s="69" t="s">
        <v>340</v>
      </c>
      <c r="E264" s="69"/>
      <c r="F264" s="240">
        <f>F265</f>
        <v>30102</v>
      </c>
      <c r="G264" s="240">
        <f>G265</f>
        <v>0</v>
      </c>
      <c r="H264" s="240">
        <f>H265</f>
        <v>28629</v>
      </c>
      <c r="I264" s="240">
        <f>I265</f>
        <v>29670.09</v>
      </c>
    </row>
    <row r="265" spans="1:9" s="1" customFormat="1" ht="9.75">
      <c r="A265" s="55"/>
      <c r="B265" s="36" t="s">
        <v>255</v>
      </c>
      <c r="C265" s="69" t="s">
        <v>718</v>
      </c>
      <c r="D265" s="69" t="s">
        <v>340</v>
      </c>
      <c r="E265" s="69" t="s">
        <v>256</v>
      </c>
      <c r="F265" s="205">
        <v>30102</v>
      </c>
      <c r="G265" s="205"/>
      <c r="H265" s="226">
        <f>27465+1700-536</f>
        <v>28629</v>
      </c>
      <c r="I265" s="235">
        <v>29670.09</v>
      </c>
    </row>
    <row r="266" spans="1:9" s="1" customFormat="1" ht="9.75">
      <c r="A266" s="55"/>
      <c r="B266" s="38" t="s">
        <v>138</v>
      </c>
      <c r="C266" s="28" t="s">
        <v>718</v>
      </c>
      <c r="D266" s="29"/>
      <c r="E266" s="29"/>
      <c r="F266" s="206">
        <f>F267</f>
        <v>51.503</v>
      </c>
      <c r="G266" s="206">
        <f aca="true" t="shared" si="12" ref="G266:I267">G267</f>
        <v>51.503</v>
      </c>
      <c r="H266" s="206">
        <f t="shared" si="12"/>
        <v>0</v>
      </c>
      <c r="I266" s="206">
        <f t="shared" si="12"/>
        <v>51.503</v>
      </c>
    </row>
    <row r="267" spans="1:9" s="1" customFormat="1" ht="20.25">
      <c r="A267" s="55"/>
      <c r="B267" s="36" t="s">
        <v>164</v>
      </c>
      <c r="C267" s="28" t="s">
        <v>718</v>
      </c>
      <c r="D267" s="28" t="s">
        <v>332</v>
      </c>
      <c r="E267" s="28"/>
      <c r="F267" s="206">
        <f>F268</f>
        <v>51.503</v>
      </c>
      <c r="G267" s="206">
        <f t="shared" si="12"/>
        <v>51.503</v>
      </c>
      <c r="H267" s="206">
        <f t="shared" si="12"/>
        <v>0</v>
      </c>
      <c r="I267" s="206">
        <f t="shared" si="12"/>
        <v>51.503</v>
      </c>
    </row>
    <row r="268" spans="1:9" s="1" customFormat="1" ht="9.75">
      <c r="A268" s="55"/>
      <c r="B268" s="36" t="s">
        <v>255</v>
      </c>
      <c r="C268" s="28" t="s">
        <v>718</v>
      </c>
      <c r="D268" s="28" t="s">
        <v>333</v>
      </c>
      <c r="E268" s="28" t="s">
        <v>256</v>
      </c>
      <c r="F268" s="206">
        <v>51.503</v>
      </c>
      <c r="G268" s="206">
        <f>F268</f>
        <v>51.503</v>
      </c>
      <c r="H268" s="226"/>
      <c r="I268" s="235">
        <v>51.503</v>
      </c>
    </row>
    <row r="269" spans="1:9" s="12" customFormat="1" ht="20.25">
      <c r="A269" s="47"/>
      <c r="B269" s="36" t="s">
        <v>386</v>
      </c>
      <c r="C269" s="69" t="s">
        <v>718</v>
      </c>
      <c r="D269" s="69" t="s">
        <v>385</v>
      </c>
      <c r="E269" s="69"/>
      <c r="F269" s="206">
        <f>F270</f>
        <v>530.22911</v>
      </c>
      <c r="G269" s="206">
        <f>G270</f>
        <v>530.22911</v>
      </c>
      <c r="H269" s="206">
        <f>H270</f>
        <v>0</v>
      </c>
      <c r="I269" s="206">
        <f>I270</f>
        <v>529.686</v>
      </c>
    </row>
    <row r="270" spans="1:9" s="12" customFormat="1" ht="9.75">
      <c r="A270" s="47"/>
      <c r="B270" s="36" t="s">
        <v>255</v>
      </c>
      <c r="C270" s="69" t="s">
        <v>718</v>
      </c>
      <c r="D270" s="69" t="s">
        <v>385</v>
      </c>
      <c r="E270" s="69" t="s">
        <v>256</v>
      </c>
      <c r="F270" s="206">
        <v>530.22911</v>
      </c>
      <c r="G270" s="206">
        <f>F270</f>
        <v>530.22911</v>
      </c>
      <c r="H270" s="226"/>
      <c r="I270" s="227">
        <v>529.686</v>
      </c>
    </row>
    <row r="271" spans="1:9" s="1" customFormat="1" ht="9.75">
      <c r="A271" s="55"/>
      <c r="B271" s="65" t="s">
        <v>672</v>
      </c>
      <c r="C271" s="31" t="s">
        <v>718</v>
      </c>
      <c r="D271" s="31" t="s">
        <v>721</v>
      </c>
      <c r="E271" s="31"/>
      <c r="F271" s="205">
        <f>F272+F277</f>
        <v>154286.64599999998</v>
      </c>
      <c r="G271" s="205">
        <f>G272+G277</f>
        <v>154195.71</v>
      </c>
      <c r="H271" s="205">
        <f>H272+H277</f>
        <v>0</v>
      </c>
      <c r="I271" s="205">
        <f>I272+I277</f>
        <v>150090.052</v>
      </c>
    </row>
    <row r="272" spans="1:9" s="1" customFormat="1" ht="9.75">
      <c r="A272" s="55"/>
      <c r="B272" s="36" t="s">
        <v>315</v>
      </c>
      <c r="C272" s="31" t="s">
        <v>718</v>
      </c>
      <c r="D272" s="31" t="s">
        <v>348</v>
      </c>
      <c r="E272" s="31"/>
      <c r="F272" s="205">
        <f>F273+F275</f>
        <v>153799.48799999998</v>
      </c>
      <c r="G272" s="205">
        <f>G273+G275</f>
        <v>153708.552</v>
      </c>
      <c r="H272" s="205">
        <f>H273+H275</f>
        <v>0</v>
      </c>
      <c r="I272" s="205">
        <f>I273+I275</f>
        <v>149657.786</v>
      </c>
    </row>
    <row r="273" spans="1:9" s="35" customFormat="1" ht="30">
      <c r="A273" s="55"/>
      <c r="B273" s="36" t="s">
        <v>347</v>
      </c>
      <c r="C273" s="28" t="s">
        <v>718</v>
      </c>
      <c r="D273" s="31" t="s">
        <v>349</v>
      </c>
      <c r="E273" s="29"/>
      <c r="F273" s="206">
        <f>F274</f>
        <v>153708.552</v>
      </c>
      <c r="G273" s="206">
        <f>G274</f>
        <v>153708.552</v>
      </c>
      <c r="H273" s="206">
        <f>H274</f>
        <v>0</v>
      </c>
      <c r="I273" s="206">
        <f>I274</f>
        <v>149568.114</v>
      </c>
    </row>
    <row r="274" spans="1:9" s="35" customFormat="1" ht="9.75">
      <c r="A274" s="55"/>
      <c r="B274" s="36" t="s">
        <v>255</v>
      </c>
      <c r="C274" s="28" t="s">
        <v>718</v>
      </c>
      <c r="D274" s="31" t="s">
        <v>349</v>
      </c>
      <c r="E274" s="28" t="s">
        <v>256</v>
      </c>
      <c r="F274" s="206">
        <v>153708.552</v>
      </c>
      <c r="G274" s="206">
        <f>F274</f>
        <v>153708.552</v>
      </c>
      <c r="H274" s="207"/>
      <c r="I274" s="206">
        <v>149568.114</v>
      </c>
    </row>
    <row r="275" spans="1:9" s="35" customFormat="1" ht="9.75">
      <c r="A275" s="55"/>
      <c r="B275" s="36" t="s">
        <v>473</v>
      </c>
      <c r="C275" s="28" t="s">
        <v>718</v>
      </c>
      <c r="D275" s="31" t="s">
        <v>475</v>
      </c>
      <c r="E275" s="28"/>
      <c r="F275" s="206">
        <f>F276</f>
        <v>90.936</v>
      </c>
      <c r="G275" s="206">
        <f>G276</f>
        <v>0</v>
      </c>
      <c r="H275" s="206">
        <f>H276</f>
        <v>0</v>
      </c>
      <c r="I275" s="206">
        <f>I276</f>
        <v>89.672</v>
      </c>
    </row>
    <row r="276" spans="1:9" s="35" customFormat="1" ht="9.75">
      <c r="A276" s="55"/>
      <c r="B276" s="36" t="s">
        <v>474</v>
      </c>
      <c r="C276" s="28" t="s">
        <v>718</v>
      </c>
      <c r="D276" s="31" t="s">
        <v>476</v>
      </c>
      <c r="E276" s="28"/>
      <c r="F276" s="206">
        <v>90.936</v>
      </c>
      <c r="G276" s="206"/>
      <c r="H276" s="207"/>
      <c r="I276" s="206">
        <v>89.672</v>
      </c>
    </row>
    <row r="277" spans="1:9" s="1" customFormat="1" ht="9.75">
      <c r="A277" s="55"/>
      <c r="B277" s="36" t="s">
        <v>163</v>
      </c>
      <c r="C277" s="28" t="s">
        <v>718</v>
      </c>
      <c r="D277" s="31" t="s">
        <v>382</v>
      </c>
      <c r="E277" s="29"/>
      <c r="F277" s="206">
        <f>F278</f>
        <v>487.158</v>
      </c>
      <c r="G277" s="206">
        <f aca="true" t="shared" si="13" ref="G277:I278">G278</f>
        <v>487.158</v>
      </c>
      <c r="H277" s="206">
        <f t="shared" si="13"/>
        <v>0</v>
      </c>
      <c r="I277" s="206">
        <f t="shared" si="13"/>
        <v>432.266</v>
      </c>
    </row>
    <row r="278" spans="1:9" s="12" customFormat="1" ht="20.25">
      <c r="A278" s="47"/>
      <c r="B278" s="36" t="s">
        <v>164</v>
      </c>
      <c r="C278" s="28" t="s">
        <v>718</v>
      </c>
      <c r="D278" s="31" t="s">
        <v>383</v>
      </c>
      <c r="E278" s="29"/>
      <c r="F278" s="206">
        <f>F279</f>
        <v>487.158</v>
      </c>
      <c r="G278" s="206">
        <f t="shared" si="13"/>
        <v>487.158</v>
      </c>
      <c r="H278" s="206">
        <f t="shared" si="13"/>
        <v>0</v>
      </c>
      <c r="I278" s="206">
        <f t="shared" si="13"/>
        <v>432.266</v>
      </c>
    </row>
    <row r="279" spans="1:9" s="1" customFormat="1" ht="9.75">
      <c r="A279" s="55"/>
      <c r="B279" s="36" t="s">
        <v>255</v>
      </c>
      <c r="C279" s="28" t="s">
        <v>718</v>
      </c>
      <c r="D279" s="31" t="s">
        <v>383</v>
      </c>
      <c r="E279" s="29" t="s">
        <v>256</v>
      </c>
      <c r="F279" s="206">
        <v>487.158</v>
      </c>
      <c r="G279" s="206">
        <f>F279</f>
        <v>487.158</v>
      </c>
      <c r="H279" s="207"/>
      <c r="I279" s="235">
        <v>432.266</v>
      </c>
    </row>
    <row r="280" spans="1:9" s="1" customFormat="1" ht="9.75">
      <c r="A280" s="55"/>
      <c r="B280" s="65" t="s">
        <v>678</v>
      </c>
      <c r="C280" s="31" t="s">
        <v>718</v>
      </c>
      <c r="D280" s="31" t="s">
        <v>722</v>
      </c>
      <c r="E280" s="31"/>
      <c r="F280" s="205">
        <f>F281+F288</f>
        <v>29267.01068</v>
      </c>
      <c r="G280" s="205">
        <f>G281+G288</f>
        <v>564.01068</v>
      </c>
      <c r="H280" s="205">
        <f>H281+H288</f>
        <v>28703</v>
      </c>
      <c r="I280" s="205">
        <f>I281+I288</f>
        <v>29125.428</v>
      </c>
    </row>
    <row r="281" spans="1:9" s="1" customFormat="1" ht="9.75">
      <c r="A281" s="55"/>
      <c r="B281" s="36" t="s">
        <v>694</v>
      </c>
      <c r="C281" s="28" t="s">
        <v>718</v>
      </c>
      <c r="D281" s="28" t="s">
        <v>350</v>
      </c>
      <c r="E281" s="29"/>
      <c r="F281" s="240">
        <f>F283+F290</f>
        <v>29160.83768</v>
      </c>
      <c r="G281" s="240">
        <f>G283+G290</f>
        <v>457.83768</v>
      </c>
      <c r="H281" s="240">
        <f>H283+H290</f>
        <v>28703</v>
      </c>
      <c r="I281" s="240">
        <f>I283+I290</f>
        <v>29019.255</v>
      </c>
    </row>
    <row r="282" spans="1:9" s="1" customFormat="1" ht="9.75">
      <c r="A282" s="55"/>
      <c r="B282" s="121" t="s">
        <v>679</v>
      </c>
      <c r="C282" s="28"/>
      <c r="D282" s="28"/>
      <c r="E282" s="29"/>
      <c r="F282" s="205"/>
      <c r="G282" s="205"/>
      <c r="H282" s="226"/>
      <c r="I282" s="235"/>
    </row>
    <row r="283" spans="1:9" s="1" customFormat="1" ht="28.5">
      <c r="A283" s="55"/>
      <c r="B283" s="122" t="s">
        <v>75</v>
      </c>
      <c r="C283" s="70" t="s">
        <v>718</v>
      </c>
      <c r="D283" s="28" t="s">
        <v>341</v>
      </c>
      <c r="E283" s="75"/>
      <c r="F283" s="223">
        <f>F285</f>
        <v>28703</v>
      </c>
      <c r="G283" s="223">
        <f>G285</f>
        <v>0</v>
      </c>
      <c r="H283" s="223">
        <f>H285</f>
        <v>28703</v>
      </c>
      <c r="I283" s="223">
        <f>I285</f>
        <v>28572.4</v>
      </c>
    </row>
    <row r="284" spans="1:9" s="1" customFormat="1" ht="9.75">
      <c r="A284" s="55"/>
      <c r="B284" s="99" t="s">
        <v>66</v>
      </c>
      <c r="C284" s="28"/>
      <c r="D284" s="28"/>
      <c r="E284" s="29"/>
      <c r="F284" s="223"/>
      <c r="G284" s="223"/>
      <c r="H284" s="224"/>
      <c r="I284" s="235"/>
    </row>
    <row r="285" spans="1:9" s="1" customFormat="1" ht="48">
      <c r="A285" s="55"/>
      <c r="B285" s="110" t="s">
        <v>76</v>
      </c>
      <c r="C285" s="69" t="s">
        <v>718</v>
      </c>
      <c r="D285" s="69" t="s">
        <v>341</v>
      </c>
      <c r="E285" s="69"/>
      <c r="F285" s="205">
        <f>F286</f>
        <v>28703</v>
      </c>
      <c r="G285" s="205">
        <f>G286</f>
        <v>0</v>
      </c>
      <c r="H285" s="205">
        <f>H286</f>
        <v>28703</v>
      </c>
      <c r="I285" s="205">
        <f>I286</f>
        <v>28572.4</v>
      </c>
    </row>
    <row r="286" spans="1:9" s="1" customFormat="1" ht="9.75">
      <c r="A286" s="55"/>
      <c r="B286" s="36" t="s">
        <v>255</v>
      </c>
      <c r="C286" s="69" t="s">
        <v>718</v>
      </c>
      <c r="D286" s="69" t="s">
        <v>341</v>
      </c>
      <c r="E286" s="69" t="s">
        <v>256</v>
      </c>
      <c r="F286" s="205">
        <v>28703</v>
      </c>
      <c r="G286" s="205"/>
      <c r="H286" s="226">
        <f>F286</f>
        <v>28703</v>
      </c>
      <c r="I286" s="235">
        <v>28572.4</v>
      </c>
    </row>
    <row r="287" spans="1:9" s="1" customFormat="1" ht="9.75">
      <c r="A287" s="55"/>
      <c r="B287" s="36" t="s">
        <v>163</v>
      </c>
      <c r="C287" s="69" t="s">
        <v>718</v>
      </c>
      <c r="D287" s="69" t="s">
        <v>542</v>
      </c>
      <c r="E287" s="69"/>
      <c r="F287" s="205">
        <f>F288</f>
        <v>106.173</v>
      </c>
      <c r="G287" s="205">
        <f aca="true" t="shared" si="14" ref="G287:I288">G288</f>
        <v>106.173</v>
      </c>
      <c r="H287" s="205">
        <f t="shared" si="14"/>
        <v>0</v>
      </c>
      <c r="I287" s="205">
        <f t="shared" si="14"/>
        <v>106.173</v>
      </c>
    </row>
    <row r="288" spans="1:9" s="1" customFormat="1" ht="20.25">
      <c r="A288" s="55"/>
      <c r="B288" s="36" t="s">
        <v>164</v>
      </c>
      <c r="C288" s="28" t="s">
        <v>718</v>
      </c>
      <c r="D288" s="31" t="s">
        <v>541</v>
      </c>
      <c r="E288" s="29"/>
      <c r="F288" s="205">
        <f>F289</f>
        <v>106.173</v>
      </c>
      <c r="G288" s="205">
        <f t="shared" si="14"/>
        <v>106.173</v>
      </c>
      <c r="H288" s="205">
        <f t="shared" si="14"/>
        <v>0</v>
      </c>
      <c r="I288" s="205">
        <f t="shared" si="14"/>
        <v>106.173</v>
      </c>
    </row>
    <row r="289" spans="1:9" s="1" customFormat="1" ht="9.75">
      <c r="A289" s="55"/>
      <c r="B289" s="36" t="s">
        <v>255</v>
      </c>
      <c r="C289" s="28" t="s">
        <v>718</v>
      </c>
      <c r="D289" s="31" t="s">
        <v>541</v>
      </c>
      <c r="E289" s="29" t="s">
        <v>256</v>
      </c>
      <c r="F289" s="205">
        <v>106.173</v>
      </c>
      <c r="G289" s="205">
        <f>F289</f>
        <v>106.173</v>
      </c>
      <c r="H289" s="226"/>
      <c r="I289" s="235">
        <v>106.173</v>
      </c>
    </row>
    <row r="290" spans="1:9" s="1" customFormat="1" ht="20.25">
      <c r="A290" s="55"/>
      <c r="B290" s="36" t="s">
        <v>61</v>
      </c>
      <c r="C290" s="31" t="s">
        <v>718</v>
      </c>
      <c r="D290" s="31" t="s">
        <v>63</v>
      </c>
      <c r="E290" s="31"/>
      <c r="F290" s="205">
        <f>F291</f>
        <v>457.83768</v>
      </c>
      <c r="G290" s="205">
        <f>G291</f>
        <v>457.83768</v>
      </c>
      <c r="H290" s="205">
        <f>H291</f>
        <v>0</v>
      </c>
      <c r="I290" s="205">
        <f>I291</f>
        <v>446.855</v>
      </c>
    </row>
    <row r="291" spans="1:9" s="1" customFormat="1" ht="9.75">
      <c r="A291" s="55"/>
      <c r="B291" s="36" t="s">
        <v>255</v>
      </c>
      <c r="C291" s="28" t="s">
        <v>718</v>
      </c>
      <c r="D291" s="28" t="s">
        <v>62</v>
      </c>
      <c r="E291" s="163" t="s">
        <v>64</v>
      </c>
      <c r="F291" s="205">
        <v>457.83768</v>
      </c>
      <c r="G291" s="205">
        <f>F291</f>
        <v>457.83768</v>
      </c>
      <c r="H291" s="226"/>
      <c r="I291" s="235">
        <v>446.855</v>
      </c>
    </row>
    <row r="292" spans="1:9" s="1" customFormat="1" ht="30">
      <c r="A292" s="55"/>
      <c r="B292" s="36" t="s">
        <v>589</v>
      </c>
      <c r="C292" s="160" t="s">
        <v>543</v>
      </c>
      <c r="D292" s="28">
        <v>432</v>
      </c>
      <c r="E292" s="163"/>
      <c r="F292" s="205">
        <f>F293</f>
        <v>257</v>
      </c>
      <c r="G292" s="205">
        <f>G293</f>
        <v>0</v>
      </c>
      <c r="H292" s="205">
        <f>H293</f>
        <v>0</v>
      </c>
      <c r="I292" s="205">
        <f>I293</f>
        <v>257</v>
      </c>
    </row>
    <row r="293" spans="1:9" s="1" customFormat="1" ht="9.75">
      <c r="A293" s="55"/>
      <c r="B293" s="36" t="s">
        <v>255</v>
      </c>
      <c r="C293" s="160" t="s">
        <v>543</v>
      </c>
      <c r="D293" s="28">
        <v>4329920</v>
      </c>
      <c r="E293" s="163" t="s">
        <v>64</v>
      </c>
      <c r="F293" s="205">
        <v>257</v>
      </c>
      <c r="G293" s="205"/>
      <c r="H293" s="226"/>
      <c r="I293" s="235">
        <v>257</v>
      </c>
    </row>
    <row r="294" spans="1:9" s="1" customFormat="1" ht="11.25">
      <c r="A294" s="55"/>
      <c r="B294" s="101" t="s">
        <v>295</v>
      </c>
      <c r="C294" s="28" t="s">
        <v>718</v>
      </c>
      <c r="D294" s="77" t="s">
        <v>296</v>
      </c>
      <c r="E294" s="77"/>
      <c r="F294" s="249">
        <f>F295+F297+F299</f>
        <v>23230.4</v>
      </c>
      <c r="G294" s="249">
        <f>G295+G297+G299</f>
        <v>0</v>
      </c>
      <c r="H294" s="249">
        <f>H295+H297+H299</f>
        <v>11530.4</v>
      </c>
      <c r="I294" s="249">
        <f>I295+I297+I299</f>
        <v>23143.608</v>
      </c>
    </row>
    <row r="295" spans="1:9" s="1" customFormat="1" ht="9.75">
      <c r="A295" s="55"/>
      <c r="B295" s="65" t="s">
        <v>320</v>
      </c>
      <c r="C295" s="28" t="s">
        <v>718</v>
      </c>
      <c r="D295" s="28" t="s">
        <v>319</v>
      </c>
      <c r="E295" s="29"/>
      <c r="F295" s="206">
        <f>F296</f>
        <v>10858.4</v>
      </c>
      <c r="G295" s="206">
        <f>G296</f>
        <v>0</v>
      </c>
      <c r="H295" s="206">
        <f>H296</f>
        <v>10858.4</v>
      </c>
      <c r="I295" s="206">
        <f>I296</f>
        <v>10785.617</v>
      </c>
    </row>
    <row r="296" spans="1:9" s="1" customFormat="1" ht="9.75">
      <c r="A296" s="55"/>
      <c r="B296" s="36" t="s">
        <v>255</v>
      </c>
      <c r="C296" s="28" t="s">
        <v>718</v>
      </c>
      <c r="D296" s="28" t="s">
        <v>319</v>
      </c>
      <c r="E296" s="69" t="s">
        <v>256</v>
      </c>
      <c r="F296" s="200">
        <v>10858.4</v>
      </c>
      <c r="G296" s="200"/>
      <c r="H296" s="242">
        <f>F296</f>
        <v>10858.4</v>
      </c>
      <c r="I296" s="235">
        <v>10785.617</v>
      </c>
    </row>
    <row r="297" spans="1:9" s="1" customFormat="1" ht="20.25">
      <c r="A297" s="55"/>
      <c r="B297" s="36" t="s">
        <v>371</v>
      </c>
      <c r="C297" s="28" t="s">
        <v>718</v>
      </c>
      <c r="D297" s="31" t="s">
        <v>472</v>
      </c>
      <c r="E297" s="28"/>
      <c r="F297" s="200">
        <f>F298</f>
        <v>672</v>
      </c>
      <c r="G297" s="200">
        <f>G298</f>
        <v>0</v>
      </c>
      <c r="H297" s="200">
        <f>H298</f>
        <v>672</v>
      </c>
      <c r="I297" s="200">
        <f>I298</f>
        <v>667.2</v>
      </c>
    </row>
    <row r="298" spans="1:9" s="1" customFormat="1" ht="9.75">
      <c r="A298" s="55"/>
      <c r="B298" s="36" t="s">
        <v>255</v>
      </c>
      <c r="C298" s="28" t="s">
        <v>718</v>
      </c>
      <c r="D298" s="31" t="s">
        <v>472</v>
      </c>
      <c r="E298" s="28" t="s">
        <v>256</v>
      </c>
      <c r="F298" s="200">
        <v>672</v>
      </c>
      <c r="G298" s="200"/>
      <c r="H298" s="242">
        <f>F298</f>
        <v>672</v>
      </c>
      <c r="I298" s="235">
        <v>667.2</v>
      </c>
    </row>
    <row r="299" spans="1:9" s="1" customFormat="1" ht="20.25">
      <c r="A299" s="55"/>
      <c r="B299" s="178" t="s">
        <v>650</v>
      </c>
      <c r="C299" s="28" t="s">
        <v>718</v>
      </c>
      <c r="D299" s="31">
        <v>5206700</v>
      </c>
      <c r="E299" s="28"/>
      <c r="F299" s="200">
        <f>F300</f>
        <v>11700</v>
      </c>
      <c r="G299" s="200">
        <f>G300</f>
        <v>0</v>
      </c>
      <c r="H299" s="200">
        <f>H300</f>
        <v>0</v>
      </c>
      <c r="I299" s="200">
        <f>I300</f>
        <v>11690.791</v>
      </c>
    </row>
    <row r="300" spans="1:9" s="1" customFormat="1" ht="9.75">
      <c r="A300" s="55"/>
      <c r="B300" s="38" t="s">
        <v>255</v>
      </c>
      <c r="C300" s="28" t="s">
        <v>718</v>
      </c>
      <c r="D300" s="31">
        <v>5206700</v>
      </c>
      <c r="E300" s="160" t="s">
        <v>64</v>
      </c>
      <c r="F300" s="200">
        <v>11700</v>
      </c>
      <c r="G300" s="200"/>
      <c r="H300" s="242"/>
      <c r="I300" s="235">
        <v>11690.791</v>
      </c>
    </row>
    <row r="301" spans="1:9" s="21" customFormat="1" ht="20.25">
      <c r="A301" s="58"/>
      <c r="B301" s="65" t="s">
        <v>191</v>
      </c>
      <c r="C301" s="160" t="s">
        <v>543</v>
      </c>
      <c r="D301" s="160" t="s">
        <v>367</v>
      </c>
      <c r="E301" s="161"/>
      <c r="F301" s="206">
        <f>F302</f>
        <v>3749</v>
      </c>
      <c r="G301" s="206">
        <f>G302</f>
        <v>3749</v>
      </c>
      <c r="H301" s="206">
        <f>H302</f>
        <v>0</v>
      </c>
      <c r="I301" s="206">
        <f>I302</f>
        <v>3591.788</v>
      </c>
    </row>
    <row r="302" spans="1:9" s="1" customFormat="1" ht="9.75">
      <c r="A302" s="55"/>
      <c r="B302" s="102" t="s">
        <v>304</v>
      </c>
      <c r="C302" s="160" t="s">
        <v>543</v>
      </c>
      <c r="D302" s="160" t="s">
        <v>367</v>
      </c>
      <c r="E302" s="161" t="s">
        <v>368</v>
      </c>
      <c r="F302" s="206">
        <v>3749</v>
      </c>
      <c r="G302" s="206">
        <f>F302</f>
        <v>3749</v>
      </c>
      <c r="H302" s="207"/>
      <c r="I302" s="235">
        <v>3591.788</v>
      </c>
    </row>
    <row r="303" spans="1:9" s="1" customFormat="1" ht="12.75">
      <c r="A303" s="55"/>
      <c r="B303" s="123" t="s">
        <v>77</v>
      </c>
      <c r="C303" s="116" t="s">
        <v>78</v>
      </c>
      <c r="D303" s="116"/>
      <c r="E303" s="116"/>
      <c r="F303" s="231">
        <f aca="true" t="shared" si="15" ref="F303:I305">F304</f>
        <v>15</v>
      </c>
      <c r="G303" s="231">
        <f t="shared" si="15"/>
        <v>68</v>
      </c>
      <c r="H303" s="231">
        <f t="shared" si="15"/>
        <v>0</v>
      </c>
      <c r="I303" s="231">
        <f t="shared" si="15"/>
        <v>15</v>
      </c>
    </row>
    <row r="304" spans="1:9" s="1" customFormat="1" ht="9.75">
      <c r="A304" s="55"/>
      <c r="B304" s="110" t="s">
        <v>334</v>
      </c>
      <c r="C304" s="69" t="s">
        <v>78</v>
      </c>
      <c r="D304" s="69" t="s">
        <v>79</v>
      </c>
      <c r="E304" s="69"/>
      <c r="F304" s="205">
        <f t="shared" si="15"/>
        <v>15</v>
      </c>
      <c r="G304" s="205">
        <f t="shared" si="15"/>
        <v>68</v>
      </c>
      <c r="H304" s="205">
        <f t="shared" si="15"/>
        <v>0</v>
      </c>
      <c r="I304" s="205">
        <f t="shared" si="15"/>
        <v>15</v>
      </c>
    </row>
    <row r="305" spans="1:9" s="21" customFormat="1" ht="12.75">
      <c r="A305" s="58"/>
      <c r="B305" s="110" t="s">
        <v>90</v>
      </c>
      <c r="C305" s="69" t="s">
        <v>78</v>
      </c>
      <c r="D305" s="69" t="s">
        <v>354</v>
      </c>
      <c r="E305" s="69"/>
      <c r="F305" s="205">
        <f t="shared" si="15"/>
        <v>15</v>
      </c>
      <c r="G305" s="205">
        <f t="shared" si="15"/>
        <v>68</v>
      </c>
      <c r="H305" s="205">
        <f t="shared" si="15"/>
        <v>0</v>
      </c>
      <c r="I305" s="205">
        <f t="shared" si="15"/>
        <v>15</v>
      </c>
    </row>
    <row r="306" spans="1:9" s="12" customFormat="1" ht="9.75">
      <c r="A306" s="47"/>
      <c r="B306" s="38" t="s">
        <v>223</v>
      </c>
      <c r="C306" s="69" t="s">
        <v>78</v>
      </c>
      <c r="D306" s="69" t="s">
        <v>354</v>
      </c>
      <c r="E306" s="69">
        <v>900</v>
      </c>
      <c r="F306" s="205">
        <v>15</v>
      </c>
      <c r="G306" s="205">
        <v>68</v>
      </c>
      <c r="H306" s="226"/>
      <c r="I306" s="227">
        <v>15</v>
      </c>
    </row>
    <row r="307" spans="1:9" s="1" customFormat="1" ht="12.75">
      <c r="A307" s="55"/>
      <c r="B307" s="123" t="s">
        <v>723</v>
      </c>
      <c r="C307" s="116" t="s">
        <v>724</v>
      </c>
      <c r="D307" s="116"/>
      <c r="E307" s="116"/>
      <c r="F307" s="231">
        <f>F308+F318+F320</f>
        <v>50418.444740000006</v>
      </c>
      <c r="G307" s="231">
        <f>G308+G318+G320</f>
        <v>33364.119210000004</v>
      </c>
      <c r="H307" s="231">
        <f>H308+H318+H320</f>
        <v>638.9</v>
      </c>
      <c r="I307" s="231">
        <f>I308+I318+I320</f>
        <v>50011.289000000004</v>
      </c>
    </row>
    <row r="308" spans="1:9" s="1" customFormat="1" ht="9.75">
      <c r="A308" s="55"/>
      <c r="B308" s="65" t="s">
        <v>352</v>
      </c>
      <c r="C308" s="31" t="s">
        <v>724</v>
      </c>
      <c r="D308" s="31" t="s">
        <v>351</v>
      </c>
      <c r="E308" s="31"/>
      <c r="F308" s="205">
        <f>F309+F315</f>
        <v>33356.119210000004</v>
      </c>
      <c r="G308" s="205">
        <f>G309+G313+G315+G312</f>
        <v>33364.119210000004</v>
      </c>
      <c r="H308" s="205">
        <f>H309+H313+H315+H312</f>
        <v>0</v>
      </c>
      <c r="I308" s="205">
        <f>I309+I315+I312</f>
        <v>33035.950000000004</v>
      </c>
    </row>
    <row r="309" spans="1:9" s="1" customFormat="1" ht="20.25">
      <c r="A309" s="55"/>
      <c r="B309" s="36" t="s">
        <v>427</v>
      </c>
      <c r="C309" s="28" t="s">
        <v>724</v>
      </c>
      <c r="D309" s="31" t="s">
        <v>353</v>
      </c>
      <c r="E309" s="29"/>
      <c r="F309" s="205">
        <f>F310+F313</f>
        <v>33285.19221</v>
      </c>
      <c r="G309" s="205">
        <f>G310+G313</f>
        <v>33285.19221</v>
      </c>
      <c r="H309" s="205">
        <f>H310+H313</f>
        <v>0</v>
      </c>
      <c r="I309" s="205">
        <f>I310+I313</f>
        <v>32917.523</v>
      </c>
    </row>
    <row r="310" spans="1:9" s="1" customFormat="1" ht="20.25">
      <c r="A310" s="55"/>
      <c r="B310" s="36" t="s">
        <v>124</v>
      </c>
      <c r="C310" s="28" t="s">
        <v>724</v>
      </c>
      <c r="D310" s="31" t="s">
        <v>353</v>
      </c>
      <c r="E310" s="29"/>
      <c r="F310" s="205">
        <f>F311</f>
        <v>33277.19221</v>
      </c>
      <c r="G310" s="205">
        <f>G311</f>
        <v>33277.19221</v>
      </c>
      <c r="H310" s="205">
        <f>H311</f>
        <v>0</v>
      </c>
      <c r="I310" s="205">
        <f>I311</f>
        <v>32909.523</v>
      </c>
    </row>
    <row r="311" spans="1:9" s="1" customFormat="1" ht="9.75">
      <c r="A311" s="55"/>
      <c r="B311" s="36" t="s">
        <v>255</v>
      </c>
      <c r="C311" s="28" t="s">
        <v>724</v>
      </c>
      <c r="D311" s="31" t="s">
        <v>353</v>
      </c>
      <c r="E311" s="69" t="s">
        <v>256</v>
      </c>
      <c r="F311" s="205">
        <v>33277.19221</v>
      </c>
      <c r="G311" s="205">
        <f>F311</f>
        <v>33277.19221</v>
      </c>
      <c r="H311" s="226"/>
      <c r="I311" s="235">
        <v>32909.523</v>
      </c>
    </row>
    <row r="312" spans="1:9" s="12" customFormat="1" ht="9.75">
      <c r="A312" s="47"/>
      <c r="B312" s="36" t="s">
        <v>544</v>
      </c>
      <c r="C312" s="28" t="s">
        <v>724</v>
      </c>
      <c r="D312" s="31" t="s">
        <v>353</v>
      </c>
      <c r="E312" s="69" t="s">
        <v>256</v>
      </c>
      <c r="F312" s="205">
        <v>150</v>
      </c>
      <c r="G312" s="205">
        <v>0</v>
      </c>
      <c r="H312" s="226"/>
      <c r="I312" s="227">
        <v>47.5</v>
      </c>
    </row>
    <row r="313" spans="1:9" s="12" customFormat="1" ht="30">
      <c r="A313" s="47"/>
      <c r="B313" s="65" t="s">
        <v>193</v>
      </c>
      <c r="C313" s="28" t="s">
        <v>724</v>
      </c>
      <c r="D313" s="31" t="s">
        <v>355</v>
      </c>
      <c r="E313" s="28"/>
      <c r="F313" s="205">
        <f>F314</f>
        <v>8</v>
      </c>
      <c r="G313" s="205">
        <f>G314</f>
        <v>8</v>
      </c>
      <c r="H313" s="205">
        <f>H314</f>
        <v>0</v>
      </c>
      <c r="I313" s="205">
        <f>I314</f>
        <v>8</v>
      </c>
    </row>
    <row r="314" spans="1:9" s="12" customFormat="1" ht="9.75">
      <c r="A314" s="47"/>
      <c r="B314" s="36" t="s">
        <v>255</v>
      </c>
      <c r="C314" s="28" t="s">
        <v>724</v>
      </c>
      <c r="D314" s="31" t="s">
        <v>355</v>
      </c>
      <c r="E314" s="69" t="s">
        <v>256</v>
      </c>
      <c r="F314" s="205">
        <v>8</v>
      </c>
      <c r="G314" s="205">
        <v>8</v>
      </c>
      <c r="H314" s="226"/>
      <c r="I314" s="227">
        <v>8</v>
      </c>
    </row>
    <row r="315" spans="1:9" s="12" customFormat="1" ht="9.75">
      <c r="A315" s="47"/>
      <c r="B315" s="36" t="s">
        <v>163</v>
      </c>
      <c r="C315" s="28" t="s">
        <v>724</v>
      </c>
      <c r="D315" s="31" t="s">
        <v>335</v>
      </c>
      <c r="E315" s="29"/>
      <c r="F315" s="206">
        <f>F316</f>
        <v>70.927</v>
      </c>
      <c r="G315" s="206">
        <f aca="true" t="shared" si="16" ref="G315:I316">G316</f>
        <v>70.927</v>
      </c>
      <c r="H315" s="206">
        <f t="shared" si="16"/>
        <v>0</v>
      </c>
      <c r="I315" s="206">
        <f t="shared" si="16"/>
        <v>70.927</v>
      </c>
    </row>
    <row r="316" spans="1:9" s="12" customFormat="1" ht="20.25">
      <c r="A316" s="47"/>
      <c r="B316" s="36" t="s">
        <v>164</v>
      </c>
      <c r="C316" s="28" t="s">
        <v>724</v>
      </c>
      <c r="D316" s="31" t="s">
        <v>336</v>
      </c>
      <c r="E316" s="29"/>
      <c r="F316" s="206">
        <f>F317</f>
        <v>70.927</v>
      </c>
      <c r="G316" s="206">
        <f t="shared" si="16"/>
        <v>70.927</v>
      </c>
      <c r="H316" s="206">
        <f t="shared" si="16"/>
        <v>0</v>
      </c>
      <c r="I316" s="206">
        <f t="shared" si="16"/>
        <v>70.927</v>
      </c>
    </row>
    <row r="317" spans="1:9" s="12" customFormat="1" ht="9.75">
      <c r="A317" s="47"/>
      <c r="B317" s="36" t="s">
        <v>255</v>
      </c>
      <c r="C317" s="28" t="s">
        <v>724</v>
      </c>
      <c r="D317" s="31" t="s">
        <v>336</v>
      </c>
      <c r="E317" s="29" t="s">
        <v>256</v>
      </c>
      <c r="F317" s="206">
        <v>70.927</v>
      </c>
      <c r="G317" s="206">
        <f>F317</f>
        <v>70.927</v>
      </c>
      <c r="H317" s="226"/>
      <c r="I317" s="227">
        <v>70.927</v>
      </c>
    </row>
    <row r="318" spans="1:9" s="12" customFormat="1" ht="30">
      <c r="A318" s="47"/>
      <c r="B318" s="36" t="s">
        <v>589</v>
      </c>
      <c r="C318" s="160" t="s">
        <v>477</v>
      </c>
      <c r="D318" s="28">
        <v>4329900</v>
      </c>
      <c r="E318" s="163"/>
      <c r="F318" s="206">
        <f>F319</f>
        <v>16423.42553</v>
      </c>
      <c r="G318" s="206">
        <f>G319</f>
        <v>0</v>
      </c>
      <c r="H318" s="206">
        <f>H319</f>
        <v>0</v>
      </c>
      <c r="I318" s="206">
        <f>I319</f>
        <v>16336.964</v>
      </c>
    </row>
    <row r="319" spans="1:9" s="12" customFormat="1" ht="9.75">
      <c r="A319" s="47"/>
      <c r="B319" s="36" t="s">
        <v>255</v>
      </c>
      <c r="C319" s="160" t="s">
        <v>477</v>
      </c>
      <c r="D319" s="28">
        <v>4329920</v>
      </c>
      <c r="E319" s="163" t="s">
        <v>64</v>
      </c>
      <c r="F319" s="206">
        <f>16423.42553</f>
        <v>16423.42553</v>
      </c>
      <c r="G319" s="206"/>
      <c r="H319" s="226"/>
      <c r="I319" s="227">
        <v>16336.964</v>
      </c>
    </row>
    <row r="320" spans="1:9" s="12" customFormat="1" ht="9.75">
      <c r="A320" s="47"/>
      <c r="B320" s="36" t="s">
        <v>250</v>
      </c>
      <c r="C320" s="28" t="s">
        <v>724</v>
      </c>
      <c r="D320" s="31">
        <v>5227000</v>
      </c>
      <c r="E320" s="29"/>
      <c r="F320" s="206">
        <f>F321</f>
        <v>638.9</v>
      </c>
      <c r="G320" s="206">
        <f aca="true" t="shared" si="17" ref="G320:I321">G321</f>
        <v>0</v>
      </c>
      <c r="H320" s="206">
        <f t="shared" si="17"/>
        <v>638.9</v>
      </c>
      <c r="I320" s="206">
        <f t="shared" si="17"/>
        <v>638.375</v>
      </c>
    </row>
    <row r="321" spans="1:9" s="21" customFormat="1" ht="20.25">
      <c r="A321" s="58"/>
      <c r="B321" s="36" t="s">
        <v>251</v>
      </c>
      <c r="C321" s="28" t="s">
        <v>724</v>
      </c>
      <c r="D321" s="31">
        <v>5227200</v>
      </c>
      <c r="E321" s="29"/>
      <c r="F321" s="206">
        <f>F322</f>
        <v>638.9</v>
      </c>
      <c r="G321" s="206">
        <f t="shared" si="17"/>
        <v>0</v>
      </c>
      <c r="H321" s="206">
        <f t="shared" si="17"/>
        <v>638.9</v>
      </c>
      <c r="I321" s="206">
        <f t="shared" si="17"/>
        <v>638.375</v>
      </c>
    </row>
    <row r="322" spans="1:9" s="22" customFormat="1" ht="9.75">
      <c r="A322" s="47"/>
      <c r="B322" s="38" t="s">
        <v>223</v>
      </c>
      <c r="C322" s="28" t="s">
        <v>724</v>
      </c>
      <c r="D322" s="31">
        <v>5227202</v>
      </c>
      <c r="E322" s="29">
        <v>500</v>
      </c>
      <c r="F322" s="206">
        <v>638.9</v>
      </c>
      <c r="G322" s="206"/>
      <c r="H322" s="226">
        <f>F322</f>
        <v>638.9</v>
      </c>
      <c r="I322" s="244">
        <v>638.375</v>
      </c>
    </row>
    <row r="323" spans="1:9" s="1" customFormat="1" ht="12.75">
      <c r="A323" s="55"/>
      <c r="B323" s="123" t="s">
        <v>726</v>
      </c>
      <c r="C323" s="116" t="s">
        <v>725</v>
      </c>
      <c r="D323" s="116"/>
      <c r="E323" s="116"/>
      <c r="F323" s="251">
        <f>F324+F332+F335</f>
        <v>97433.99486</v>
      </c>
      <c r="G323" s="251">
        <f>G324+G332+G335</f>
        <v>69572.99486</v>
      </c>
      <c r="H323" s="251">
        <f>H324+H332+H335</f>
        <v>6019</v>
      </c>
      <c r="I323" s="251">
        <f>I324+I332+I335</f>
        <v>96655.588</v>
      </c>
    </row>
    <row r="324" spans="1:9" s="1" customFormat="1" ht="40.5">
      <c r="A324" s="55"/>
      <c r="B324" s="65" t="s">
        <v>0</v>
      </c>
      <c r="C324" s="31" t="s">
        <v>725</v>
      </c>
      <c r="D324" s="31" t="s">
        <v>727</v>
      </c>
      <c r="E324" s="31"/>
      <c r="F324" s="205">
        <f>F325+F329</f>
        <v>68264.99486</v>
      </c>
      <c r="G324" s="205">
        <f>G325+G329</f>
        <v>68264.99486</v>
      </c>
      <c r="H324" s="205">
        <f>H325+H329</f>
        <v>0</v>
      </c>
      <c r="I324" s="205">
        <f>I325+I329</f>
        <v>67717.428</v>
      </c>
    </row>
    <row r="325" spans="1:9" s="1" customFormat="1" ht="9.75">
      <c r="A325" s="55"/>
      <c r="B325" s="36" t="s">
        <v>694</v>
      </c>
      <c r="C325" s="28" t="s">
        <v>725</v>
      </c>
      <c r="D325" s="28" t="s">
        <v>356</v>
      </c>
      <c r="E325" s="29"/>
      <c r="F325" s="205">
        <f>F327</f>
        <v>68202.51686</v>
      </c>
      <c r="G325" s="205">
        <f>G327</f>
        <v>68202.51686</v>
      </c>
      <c r="H325" s="205">
        <f>H327</f>
        <v>0</v>
      </c>
      <c r="I325" s="205">
        <f>I327</f>
        <v>67654.95</v>
      </c>
    </row>
    <row r="326" spans="1:9" s="1" customFormat="1" ht="9.75">
      <c r="A326" s="55"/>
      <c r="B326" s="99" t="s">
        <v>42</v>
      </c>
      <c r="C326" s="28"/>
      <c r="D326" s="28"/>
      <c r="E326" s="29"/>
      <c r="F326" s="205"/>
      <c r="G326" s="205"/>
      <c r="H326" s="226"/>
      <c r="I326" s="235"/>
    </row>
    <row r="327" spans="1:9" s="1" customFormat="1" ht="38.25">
      <c r="A327" s="55"/>
      <c r="B327" s="122" t="s">
        <v>115</v>
      </c>
      <c r="C327" s="70" t="s">
        <v>725</v>
      </c>
      <c r="D327" s="70" t="s">
        <v>357</v>
      </c>
      <c r="E327" s="75"/>
      <c r="F327" s="223">
        <f>F328</f>
        <v>68202.51686</v>
      </c>
      <c r="G327" s="223">
        <f>G328</f>
        <v>68202.51686</v>
      </c>
      <c r="H327" s="223">
        <f>H328</f>
        <v>0</v>
      </c>
      <c r="I327" s="223">
        <f>I328</f>
        <v>67654.95</v>
      </c>
    </row>
    <row r="328" spans="1:9" s="1" customFormat="1" ht="9.75">
      <c r="A328" s="55"/>
      <c r="B328" s="36" t="s">
        <v>255</v>
      </c>
      <c r="C328" s="75" t="s">
        <v>725</v>
      </c>
      <c r="D328" s="75" t="s">
        <v>357</v>
      </c>
      <c r="E328" s="75" t="s">
        <v>256</v>
      </c>
      <c r="F328" s="223">
        <v>68202.51686</v>
      </c>
      <c r="G328" s="223">
        <f>F328</f>
        <v>68202.51686</v>
      </c>
      <c r="H328" s="224"/>
      <c r="I328" s="235">
        <v>67654.95</v>
      </c>
    </row>
    <row r="329" spans="1:9" s="1" customFormat="1" ht="9.75">
      <c r="A329" s="55"/>
      <c r="B329" s="36" t="s">
        <v>137</v>
      </c>
      <c r="C329" s="28" t="s">
        <v>725</v>
      </c>
      <c r="D329" s="29"/>
      <c r="E329" s="29"/>
      <c r="F329" s="206">
        <f>F330</f>
        <v>62.478</v>
      </c>
      <c r="G329" s="206">
        <f aca="true" t="shared" si="18" ref="G329:I330">G330</f>
        <v>62.478</v>
      </c>
      <c r="H329" s="206">
        <f t="shared" si="18"/>
        <v>0</v>
      </c>
      <c r="I329" s="206">
        <f t="shared" si="18"/>
        <v>62.478</v>
      </c>
    </row>
    <row r="330" spans="1:9" s="1" customFormat="1" ht="20.25">
      <c r="A330" s="55"/>
      <c r="B330" s="36" t="s">
        <v>164</v>
      </c>
      <c r="C330" s="28" t="s">
        <v>725</v>
      </c>
      <c r="D330" s="28" t="s">
        <v>405</v>
      </c>
      <c r="E330" s="28"/>
      <c r="F330" s="206">
        <f>F331</f>
        <v>62.478</v>
      </c>
      <c r="G330" s="206">
        <f t="shared" si="18"/>
        <v>62.478</v>
      </c>
      <c r="H330" s="206">
        <f t="shared" si="18"/>
        <v>0</v>
      </c>
      <c r="I330" s="206">
        <f t="shared" si="18"/>
        <v>62.478</v>
      </c>
    </row>
    <row r="331" spans="1:9" s="4" customFormat="1" ht="11.25">
      <c r="A331" s="63"/>
      <c r="B331" s="36" t="s">
        <v>255</v>
      </c>
      <c r="C331" s="28" t="s">
        <v>725</v>
      </c>
      <c r="D331" s="28" t="s">
        <v>406</v>
      </c>
      <c r="E331" s="28" t="s">
        <v>256</v>
      </c>
      <c r="F331" s="206">
        <v>62.478</v>
      </c>
      <c r="G331" s="206">
        <f>F331</f>
        <v>62.478</v>
      </c>
      <c r="H331" s="224"/>
      <c r="I331" s="239">
        <v>62.478</v>
      </c>
    </row>
    <row r="332" spans="1:9" s="1" customFormat="1" ht="11.25">
      <c r="A332" s="55"/>
      <c r="B332" s="101" t="s">
        <v>295</v>
      </c>
      <c r="C332" s="28" t="s">
        <v>725</v>
      </c>
      <c r="D332" s="77" t="s">
        <v>296</v>
      </c>
      <c r="E332" s="77"/>
      <c r="F332" s="206">
        <f aca="true" t="shared" si="19" ref="F332:I333">F333</f>
        <v>4711</v>
      </c>
      <c r="G332" s="206">
        <f t="shared" si="19"/>
        <v>0</v>
      </c>
      <c r="H332" s="206">
        <f t="shared" si="19"/>
        <v>4711</v>
      </c>
      <c r="I332" s="206">
        <f t="shared" si="19"/>
        <v>4548</v>
      </c>
    </row>
    <row r="333" spans="1:9" s="35" customFormat="1" ht="22.5">
      <c r="A333" s="55"/>
      <c r="B333" s="112" t="s">
        <v>317</v>
      </c>
      <c r="C333" s="113" t="s">
        <v>725</v>
      </c>
      <c r="D333" s="113" t="s">
        <v>318</v>
      </c>
      <c r="E333" s="113"/>
      <c r="F333" s="252">
        <f t="shared" si="19"/>
        <v>4711</v>
      </c>
      <c r="G333" s="252">
        <f t="shared" si="19"/>
        <v>0</v>
      </c>
      <c r="H333" s="252">
        <f t="shared" si="19"/>
        <v>4711</v>
      </c>
      <c r="I333" s="252">
        <f t="shared" si="19"/>
        <v>4548</v>
      </c>
    </row>
    <row r="334" spans="1:9" s="6" customFormat="1" ht="12.75">
      <c r="A334" s="45"/>
      <c r="B334" s="36" t="s">
        <v>255</v>
      </c>
      <c r="C334" s="28" t="s">
        <v>725</v>
      </c>
      <c r="D334" s="77" t="s">
        <v>318</v>
      </c>
      <c r="E334" s="70" t="s">
        <v>256</v>
      </c>
      <c r="F334" s="223">
        <v>4711</v>
      </c>
      <c r="G334" s="223"/>
      <c r="H334" s="224">
        <f>F334</f>
        <v>4711</v>
      </c>
      <c r="I334" s="253">
        <v>4548</v>
      </c>
    </row>
    <row r="335" spans="1:9" s="6" customFormat="1" ht="39">
      <c r="A335" s="45"/>
      <c r="B335" s="172" t="s">
        <v>514</v>
      </c>
      <c r="C335" s="28" t="s">
        <v>718</v>
      </c>
      <c r="D335" s="28" t="s">
        <v>515</v>
      </c>
      <c r="E335" s="70"/>
      <c r="F335" s="223">
        <f>F336+F338</f>
        <v>24458</v>
      </c>
      <c r="G335" s="223">
        <f>G336+G338</f>
        <v>1308</v>
      </c>
      <c r="H335" s="223">
        <f>H336+H338</f>
        <v>1308</v>
      </c>
      <c r="I335" s="223">
        <f>I336+I338</f>
        <v>24390.16</v>
      </c>
    </row>
    <row r="336" spans="1:9" s="6" customFormat="1" ht="39">
      <c r="A336" s="45"/>
      <c r="B336" s="172" t="s">
        <v>516</v>
      </c>
      <c r="C336" s="28" t="s">
        <v>718</v>
      </c>
      <c r="D336" s="28" t="s">
        <v>517</v>
      </c>
      <c r="E336" s="70"/>
      <c r="F336" s="223">
        <f>F337</f>
        <v>23150</v>
      </c>
      <c r="G336" s="223">
        <f>G337</f>
        <v>0</v>
      </c>
      <c r="H336" s="223">
        <f>H337</f>
        <v>0</v>
      </c>
      <c r="I336" s="223">
        <f>I337</f>
        <v>23143.11</v>
      </c>
    </row>
    <row r="337" spans="1:9" s="6" customFormat="1" ht="12.75">
      <c r="A337" s="45"/>
      <c r="B337" s="36" t="s">
        <v>518</v>
      </c>
      <c r="C337" s="28" t="s">
        <v>718</v>
      </c>
      <c r="D337" s="28" t="s">
        <v>517</v>
      </c>
      <c r="E337" s="161" t="s">
        <v>64</v>
      </c>
      <c r="F337" s="223">
        <f>23150</f>
        <v>23150</v>
      </c>
      <c r="G337" s="223"/>
      <c r="H337" s="224"/>
      <c r="I337" s="253">
        <v>23143.11</v>
      </c>
    </row>
    <row r="338" spans="1:9" s="6" customFormat="1" ht="20.25">
      <c r="A338" s="45"/>
      <c r="B338" s="36" t="s">
        <v>344</v>
      </c>
      <c r="C338" s="28" t="s">
        <v>718</v>
      </c>
      <c r="D338" s="28" t="s">
        <v>262</v>
      </c>
      <c r="E338" s="70"/>
      <c r="F338" s="223">
        <f>1308</f>
        <v>1308</v>
      </c>
      <c r="G338" s="223">
        <f>1308</f>
        <v>1308</v>
      </c>
      <c r="H338" s="223">
        <f>1308</f>
        <v>1308</v>
      </c>
      <c r="I338" s="223">
        <f>I339</f>
        <v>1247.05</v>
      </c>
    </row>
    <row r="339" spans="1:9" s="6" customFormat="1" ht="12.75">
      <c r="A339" s="45"/>
      <c r="B339" s="36" t="s">
        <v>518</v>
      </c>
      <c r="C339" s="28" t="s">
        <v>718</v>
      </c>
      <c r="D339" s="28" t="s">
        <v>262</v>
      </c>
      <c r="E339" s="161" t="s">
        <v>64</v>
      </c>
      <c r="F339" s="223">
        <f>1308</f>
        <v>1308</v>
      </c>
      <c r="G339" s="223"/>
      <c r="H339" s="224"/>
      <c r="I339" s="253">
        <v>1247.05</v>
      </c>
    </row>
    <row r="340" spans="1:9" s="6" customFormat="1" ht="12.75">
      <c r="A340" s="45"/>
      <c r="B340" s="36"/>
      <c r="C340" s="28"/>
      <c r="D340" s="77"/>
      <c r="E340" s="70"/>
      <c r="F340" s="223"/>
      <c r="G340" s="223"/>
      <c r="H340" s="224"/>
      <c r="I340" s="253"/>
    </row>
    <row r="341" spans="1:9" s="19" customFormat="1" ht="12.75">
      <c r="A341" s="57"/>
      <c r="B341" s="36"/>
      <c r="C341" s="29"/>
      <c r="D341" s="32"/>
      <c r="E341" s="29"/>
      <c r="F341" s="206"/>
      <c r="G341" s="206"/>
      <c r="H341" s="207"/>
      <c r="I341" s="254"/>
    </row>
    <row r="342" spans="1:9" s="3" customFormat="1" ht="26.25">
      <c r="A342" s="51"/>
      <c r="B342" s="78" t="s">
        <v>80</v>
      </c>
      <c r="C342" s="104" t="s">
        <v>1</v>
      </c>
      <c r="D342" s="79"/>
      <c r="E342" s="79"/>
      <c r="F342" s="193">
        <f>F343+F393+F397</f>
        <v>122817.22831999998</v>
      </c>
      <c r="G342" s="193" t="e">
        <f>G343+G393+G397</f>
        <v>#REF!</v>
      </c>
      <c r="H342" s="193" t="e">
        <f>H343+H393+H397</f>
        <v>#REF!</v>
      </c>
      <c r="I342" s="193">
        <f>I343+I393+I397</f>
        <v>120796.69999999998</v>
      </c>
    </row>
    <row r="343" spans="1:9" s="1" customFormat="1" ht="12.75">
      <c r="A343" s="55"/>
      <c r="B343" s="94" t="s">
        <v>2</v>
      </c>
      <c r="C343" s="32" t="s">
        <v>4</v>
      </c>
      <c r="D343" s="34"/>
      <c r="E343" s="34"/>
      <c r="F343" s="288">
        <f>F344+F347+F349+F364+F373+F387+F389+F391+F385</f>
        <v>114529.61399999999</v>
      </c>
      <c r="G343" s="288" t="e">
        <f>G344+G347+G349+G364+G373+G387+G389+G391+G385</f>
        <v>#REF!</v>
      </c>
      <c r="H343" s="288" t="e">
        <f>H344+H347+H349+H364+H373+H387+H389+H391+H385</f>
        <v>#REF!</v>
      </c>
      <c r="I343" s="288">
        <f>I344+I347+I349+I364+I373+I387+I389+I391+I385</f>
        <v>112598.38799999999</v>
      </c>
    </row>
    <row r="344" spans="1:9" s="1" customFormat="1" ht="11.25">
      <c r="A344" s="55"/>
      <c r="B344" s="65" t="s">
        <v>689</v>
      </c>
      <c r="C344" s="32" t="s">
        <v>4</v>
      </c>
      <c r="D344" s="31" t="s">
        <v>690</v>
      </c>
      <c r="E344" s="31"/>
      <c r="F344" s="288">
        <f aca="true" t="shared" si="20" ref="F344:I345">F345</f>
        <v>12346.4</v>
      </c>
      <c r="G344" s="288">
        <f t="shared" si="20"/>
        <v>0</v>
      </c>
      <c r="H344" s="288">
        <f t="shared" si="20"/>
        <v>0</v>
      </c>
      <c r="I344" s="288">
        <f t="shared" si="20"/>
        <v>12346.302</v>
      </c>
    </row>
    <row r="345" spans="1:9" s="1" customFormat="1" ht="11.25">
      <c r="A345" s="55"/>
      <c r="B345" s="38" t="s">
        <v>241</v>
      </c>
      <c r="C345" s="32" t="s">
        <v>4</v>
      </c>
      <c r="D345" s="28" t="s">
        <v>242</v>
      </c>
      <c r="E345" s="28"/>
      <c r="F345" s="288">
        <f t="shared" si="20"/>
        <v>12346.4</v>
      </c>
      <c r="G345" s="288">
        <f t="shared" si="20"/>
        <v>0</v>
      </c>
      <c r="H345" s="288">
        <f t="shared" si="20"/>
        <v>0</v>
      </c>
      <c r="I345" s="288">
        <f t="shared" si="20"/>
        <v>12346.302</v>
      </c>
    </row>
    <row r="346" spans="1:9" s="1" customFormat="1" ht="12.75">
      <c r="A346" s="55"/>
      <c r="B346" s="38" t="s">
        <v>304</v>
      </c>
      <c r="C346" s="32" t="s">
        <v>4</v>
      </c>
      <c r="D346" s="28" t="s">
        <v>242</v>
      </c>
      <c r="E346" s="28">
        <v>900</v>
      </c>
      <c r="F346" s="288">
        <f>12346.4</f>
        <v>12346.4</v>
      </c>
      <c r="G346" s="251"/>
      <c r="H346" s="251"/>
      <c r="I346" s="251">
        <v>12346.302</v>
      </c>
    </row>
    <row r="347" spans="1:9" s="1" customFormat="1" ht="30">
      <c r="A347" s="55"/>
      <c r="B347" s="36" t="s">
        <v>589</v>
      </c>
      <c r="C347" s="32" t="s">
        <v>4</v>
      </c>
      <c r="D347" s="28">
        <v>4329900</v>
      </c>
      <c r="E347" s="163"/>
      <c r="F347" s="251">
        <f>F348</f>
        <v>46</v>
      </c>
      <c r="G347" s="251">
        <f>G348</f>
        <v>0</v>
      </c>
      <c r="H347" s="251">
        <f>H348</f>
        <v>0</v>
      </c>
      <c r="I347" s="251">
        <f>I348</f>
        <v>46</v>
      </c>
    </row>
    <row r="348" spans="1:9" s="1" customFormat="1" ht="12.75">
      <c r="A348" s="55"/>
      <c r="B348" s="36" t="s">
        <v>255</v>
      </c>
      <c r="C348" s="32" t="s">
        <v>4</v>
      </c>
      <c r="D348" s="28">
        <v>4329920</v>
      </c>
      <c r="E348" s="163" t="s">
        <v>64</v>
      </c>
      <c r="F348" s="251">
        <f>46</f>
        <v>46</v>
      </c>
      <c r="G348" s="251"/>
      <c r="H348" s="251"/>
      <c r="I348" s="251">
        <v>46</v>
      </c>
    </row>
    <row r="349" spans="1:9" s="1" customFormat="1" ht="20.25">
      <c r="A349" s="55"/>
      <c r="B349" s="66" t="s">
        <v>5</v>
      </c>
      <c r="C349" s="32" t="s">
        <v>4</v>
      </c>
      <c r="D349" s="32" t="s">
        <v>6</v>
      </c>
      <c r="E349" s="32"/>
      <c r="F349" s="205">
        <f>F350+F353</f>
        <v>75360.552</v>
      </c>
      <c r="G349" s="205">
        <f>G350+G353</f>
        <v>70294.29</v>
      </c>
      <c r="H349" s="205">
        <f>H350+H353</f>
        <v>0</v>
      </c>
      <c r="I349" s="205">
        <f>I350+I353</f>
        <v>74415.311</v>
      </c>
    </row>
    <row r="350" spans="1:9" s="1" customFormat="1" ht="9.75">
      <c r="A350" s="55"/>
      <c r="B350" s="36" t="s">
        <v>137</v>
      </c>
      <c r="C350" s="28" t="s">
        <v>4</v>
      </c>
      <c r="D350" s="28" t="s">
        <v>399</v>
      </c>
      <c r="E350" s="28"/>
      <c r="F350" s="205">
        <f aca="true" t="shared" si="21" ref="F350:I351">F351</f>
        <v>566</v>
      </c>
      <c r="G350" s="205">
        <f t="shared" si="21"/>
        <v>0</v>
      </c>
      <c r="H350" s="205">
        <f t="shared" si="21"/>
        <v>0</v>
      </c>
      <c r="I350" s="205">
        <f t="shared" si="21"/>
        <v>417.752</v>
      </c>
    </row>
    <row r="351" spans="1:9" s="1" customFormat="1" ht="20.25">
      <c r="A351" s="55"/>
      <c r="B351" s="36" t="s">
        <v>164</v>
      </c>
      <c r="C351" s="28" t="s">
        <v>4</v>
      </c>
      <c r="D351" s="28" t="s">
        <v>400</v>
      </c>
      <c r="E351" s="28"/>
      <c r="F351" s="205">
        <f t="shared" si="21"/>
        <v>566</v>
      </c>
      <c r="G351" s="205">
        <f t="shared" si="21"/>
        <v>0</v>
      </c>
      <c r="H351" s="205">
        <f t="shared" si="21"/>
        <v>0</v>
      </c>
      <c r="I351" s="205">
        <f t="shared" si="21"/>
        <v>417.752</v>
      </c>
    </row>
    <row r="352" spans="1:9" s="1" customFormat="1" ht="9.75">
      <c r="A352" s="55"/>
      <c r="B352" s="36" t="s">
        <v>255</v>
      </c>
      <c r="C352" s="28" t="s">
        <v>4</v>
      </c>
      <c r="D352" s="28" t="s">
        <v>400</v>
      </c>
      <c r="E352" s="28" t="s">
        <v>256</v>
      </c>
      <c r="F352" s="205">
        <v>566</v>
      </c>
      <c r="G352" s="205"/>
      <c r="H352" s="205"/>
      <c r="I352" s="205">
        <v>417.752</v>
      </c>
    </row>
    <row r="353" spans="1:9" s="1" customFormat="1" ht="20.25">
      <c r="A353" s="55"/>
      <c r="B353" s="36" t="s">
        <v>428</v>
      </c>
      <c r="C353" s="28" t="s">
        <v>4</v>
      </c>
      <c r="D353" s="28" t="s">
        <v>359</v>
      </c>
      <c r="E353" s="31"/>
      <c r="F353" s="205">
        <f>F354+F357+F360</f>
        <v>74794.552</v>
      </c>
      <c r="G353" s="205">
        <f>G354+G357+G360</f>
        <v>70294.29</v>
      </c>
      <c r="H353" s="205">
        <f>H354+H357+H360</f>
        <v>0</v>
      </c>
      <c r="I353" s="205">
        <f>I354+I357+I360</f>
        <v>73997.55900000001</v>
      </c>
    </row>
    <row r="354" spans="1:9" s="1" customFormat="1" ht="20.25">
      <c r="A354" s="55"/>
      <c r="B354" s="36" t="s">
        <v>360</v>
      </c>
      <c r="C354" s="28" t="s">
        <v>4</v>
      </c>
      <c r="D354" s="28" t="s">
        <v>361</v>
      </c>
      <c r="E354" s="31"/>
      <c r="F354" s="205">
        <f>F355</f>
        <v>70289.29</v>
      </c>
      <c r="G354" s="205">
        <f>G355</f>
        <v>70289.29</v>
      </c>
      <c r="H354" s="205">
        <f>H355</f>
        <v>0</v>
      </c>
      <c r="I354" s="205">
        <f>I355</f>
        <v>69692.967</v>
      </c>
    </row>
    <row r="355" spans="1:9" s="1" customFormat="1" ht="9.75">
      <c r="A355" s="55"/>
      <c r="B355" s="36" t="s">
        <v>255</v>
      </c>
      <c r="C355" s="28" t="s">
        <v>4</v>
      </c>
      <c r="D355" s="28" t="s">
        <v>361</v>
      </c>
      <c r="E355" s="31" t="s">
        <v>256</v>
      </c>
      <c r="F355" s="205">
        <v>70289.29</v>
      </c>
      <c r="G355" s="205">
        <f>F355</f>
        <v>70289.29</v>
      </c>
      <c r="H355" s="226"/>
      <c r="I355" s="235">
        <v>69692.967</v>
      </c>
    </row>
    <row r="356" spans="1:9" s="1" customFormat="1" ht="9.75">
      <c r="A356" s="55"/>
      <c r="B356" s="36" t="s">
        <v>187</v>
      </c>
      <c r="C356" s="28" t="s">
        <v>4</v>
      </c>
      <c r="D356" s="28" t="s">
        <v>361</v>
      </c>
      <c r="E356" s="31" t="s">
        <v>256</v>
      </c>
      <c r="F356" s="205">
        <v>715.6</v>
      </c>
      <c r="G356" s="205">
        <f>625+181</f>
        <v>806</v>
      </c>
      <c r="H356" s="205">
        <f>625+181</f>
        <v>806</v>
      </c>
      <c r="I356" s="205">
        <v>691.572</v>
      </c>
    </row>
    <row r="357" spans="1:9" s="1" customFormat="1" ht="30">
      <c r="A357" s="55"/>
      <c r="B357" s="65" t="s">
        <v>194</v>
      </c>
      <c r="C357" s="28" t="s">
        <v>4</v>
      </c>
      <c r="D357" s="28" t="s">
        <v>362</v>
      </c>
      <c r="E357" s="28"/>
      <c r="F357" s="205">
        <f>F358</f>
        <v>5</v>
      </c>
      <c r="G357" s="205">
        <f aca="true" t="shared" si="22" ref="G357:I358">G358</f>
        <v>5</v>
      </c>
      <c r="H357" s="205">
        <f t="shared" si="22"/>
        <v>0</v>
      </c>
      <c r="I357" s="205">
        <f t="shared" si="22"/>
        <v>5</v>
      </c>
    </row>
    <row r="358" spans="1:9" s="1" customFormat="1" ht="9.75">
      <c r="A358" s="55"/>
      <c r="B358" s="36" t="s">
        <v>694</v>
      </c>
      <c r="C358" s="28" t="s">
        <v>4</v>
      </c>
      <c r="D358" s="28" t="s">
        <v>362</v>
      </c>
      <c r="E358" s="31"/>
      <c r="F358" s="205">
        <f>F359</f>
        <v>5</v>
      </c>
      <c r="G358" s="205">
        <f t="shared" si="22"/>
        <v>5</v>
      </c>
      <c r="H358" s="205">
        <f t="shared" si="22"/>
        <v>0</v>
      </c>
      <c r="I358" s="205">
        <f t="shared" si="22"/>
        <v>5</v>
      </c>
    </row>
    <row r="359" spans="1:9" s="35" customFormat="1" ht="9.75">
      <c r="A359" s="55"/>
      <c r="B359" s="36" t="s">
        <v>255</v>
      </c>
      <c r="C359" s="28" t="s">
        <v>4</v>
      </c>
      <c r="D359" s="28" t="s">
        <v>362</v>
      </c>
      <c r="E359" s="31" t="s">
        <v>256</v>
      </c>
      <c r="F359" s="205">
        <v>5</v>
      </c>
      <c r="G359" s="205">
        <f>F359</f>
        <v>5</v>
      </c>
      <c r="H359" s="226"/>
      <c r="I359" s="206">
        <v>5</v>
      </c>
    </row>
    <row r="360" spans="1:9" s="1" customFormat="1" ht="9.75">
      <c r="A360" s="55"/>
      <c r="B360" s="36" t="s">
        <v>479</v>
      </c>
      <c r="C360" s="28" t="s">
        <v>4</v>
      </c>
      <c r="D360" s="28" t="s">
        <v>478</v>
      </c>
      <c r="E360" s="28"/>
      <c r="F360" s="206">
        <f>F361+F362+F363</f>
        <v>4500.262</v>
      </c>
      <c r="G360" s="206">
        <f>G361+G362+G363</f>
        <v>0</v>
      </c>
      <c r="H360" s="206">
        <f>H361+H362+H363</f>
        <v>0</v>
      </c>
      <c r="I360" s="206">
        <f>I361+I362+I363</f>
        <v>4299.592000000001</v>
      </c>
    </row>
    <row r="361" spans="1:9" s="1" customFormat="1" ht="9.75">
      <c r="A361" s="55"/>
      <c r="B361" s="36" t="s">
        <v>480</v>
      </c>
      <c r="C361" s="28" t="s">
        <v>4</v>
      </c>
      <c r="D361" s="28" t="s">
        <v>483</v>
      </c>
      <c r="E361" s="31" t="s">
        <v>256</v>
      </c>
      <c r="F361" s="206">
        <f>4000</f>
        <v>4000</v>
      </c>
      <c r="G361" s="206"/>
      <c r="H361" s="206"/>
      <c r="I361" s="206">
        <v>3799.492</v>
      </c>
    </row>
    <row r="362" spans="1:9" s="1" customFormat="1" ht="9.75">
      <c r="A362" s="55"/>
      <c r="B362" s="36" t="s">
        <v>481</v>
      </c>
      <c r="C362" s="28" t="s">
        <v>4</v>
      </c>
      <c r="D362" s="151" t="s">
        <v>485</v>
      </c>
      <c r="E362" s="31" t="s">
        <v>256</v>
      </c>
      <c r="F362" s="206">
        <v>450.262</v>
      </c>
      <c r="G362" s="206"/>
      <c r="H362" s="206"/>
      <c r="I362" s="206">
        <v>450.211</v>
      </c>
    </row>
    <row r="363" spans="1:9" s="1" customFormat="1" ht="20.25">
      <c r="A363" s="55"/>
      <c r="B363" s="36" t="s">
        <v>482</v>
      </c>
      <c r="C363" s="28" t="s">
        <v>4</v>
      </c>
      <c r="D363" s="28" t="s">
        <v>484</v>
      </c>
      <c r="E363" s="31" t="s">
        <v>256</v>
      </c>
      <c r="F363" s="206">
        <f>50</f>
        <v>50</v>
      </c>
      <c r="G363" s="206"/>
      <c r="H363" s="206"/>
      <c r="I363" s="206">
        <v>49.889</v>
      </c>
    </row>
    <row r="364" spans="1:9" s="1" customFormat="1" ht="11.25">
      <c r="A364" s="55"/>
      <c r="B364" s="159" t="s">
        <v>673</v>
      </c>
      <c r="C364" s="32" t="s">
        <v>4</v>
      </c>
      <c r="D364" s="32" t="s">
        <v>7</v>
      </c>
      <c r="E364" s="32"/>
      <c r="F364" s="205">
        <f>F365+F370</f>
        <v>3048.556</v>
      </c>
      <c r="G364" s="205">
        <f>G365+G370</f>
        <v>2910.556</v>
      </c>
      <c r="H364" s="205">
        <f>H365+H370</f>
        <v>0</v>
      </c>
      <c r="I364" s="205">
        <f>I365+I370</f>
        <v>2925.2339999999995</v>
      </c>
    </row>
    <row r="365" spans="1:9" s="1" customFormat="1" ht="9.75">
      <c r="A365" s="55"/>
      <c r="B365" s="36" t="s">
        <v>694</v>
      </c>
      <c r="C365" s="28" t="s">
        <v>4</v>
      </c>
      <c r="D365" s="28" t="s">
        <v>363</v>
      </c>
      <c r="E365" s="28"/>
      <c r="F365" s="206">
        <f>F366+F368</f>
        <v>3023.556</v>
      </c>
      <c r="G365" s="206">
        <f>G366+G368</f>
        <v>2885.556</v>
      </c>
      <c r="H365" s="206">
        <f>H366+H368</f>
        <v>0</v>
      </c>
      <c r="I365" s="206">
        <f>I366+I368</f>
        <v>2912.4799999999996</v>
      </c>
    </row>
    <row r="366" spans="1:9" s="1" customFormat="1" ht="20.25">
      <c r="A366" s="55"/>
      <c r="B366" s="36" t="s">
        <v>360</v>
      </c>
      <c r="C366" s="28" t="s">
        <v>4</v>
      </c>
      <c r="D366" s="28" t="s">
        <v>364</v>
      </c>
      <c r="E366" s="28"/>
      <c r="F366" s="206">
        <f>F367</f>
        <v>2885.556</v>
      </c>
      <c r="G366" s="206">
        <f>G367</f>
        <v>2885.556</v>
      </c>
      <c r="H366" s="206">
        <f>H367</f>
        <v>0</v>
      </c>
      <c r="I366" s="206">
        <f>I367</f>
        <v>2774.49</v>
      </c>
    </row>
    <row r="367" spans="1:9" s="1" customFormat="1" ht="9.75">
      <c r="A367" s="55"/>
      <c r="B367" s="36" t="s">
        <v>255</v>
      </c>
      <c r="C367" s="28" t="s">
        <v>4</v>
      </c>
      <c r="D367" s="28" t="s">
        <v>364</v>
      </c>
      <c r="E367" s="28" t="s">
        <v>256</v>
      </c>
      <c r="F367" s="206">
        <v>2885.556</v>
      </c>
      <c r="G367" s="206">
        <f>F367</f>
        <v>2885.556</v>
      </c>
      <c r="H367" s="207"/>
      <c r="I367" s="235">
        <v>2774.49</v>
      </c>
    </row>
    <row r="368" spans="1:9" s="1" customFormat="1" ht="9.75">
      <c r="A368" s="55"/>
      <c r="B368" s="36" t="s">
        <v>479</v>
      </c>
      <c r="C368" s="28" t="s">
        <v>4</v>
      </c>
      <c r="D368" s="28" t="s">
        <v>651</v>
      </c>
      <c r="E368" s="28"/>
      <c r="F368" s="206">
        <f>F369</f>
        <v>138</v>
      </c>
      <c r="G368" s="206">
        <f>G369</f>
        <v>0</v>
      </c>
      <c r="H368" s="206">
        <f>H369</f>
        <v>0</v>
      </c>
      <c r="I368" s="206">
        <f>I369</f>
        <v>137.99</v>
      </c>
    </row>
    <row r="369" spans="1:9" s="1" customFormat="1" ht="9.75">
      <c r="A369" s="55"/>
      <c r="B369" s="36" t="s">
        <v>486</v>
      </c>
      <c r="C369" s="28" t="s">
        <v>4</v>
      </c>
      <c r="D369" s="28" t="s">
        <v>652</v>
      </c>
      <c r="E369" s="31" t="s">
        <v>256</v>
      </c>
      <c r="F369" s="206">
        <v>138</v>
      </c>
      <c r="G369" s="206"/>
      <c r="H369" s="207"/>
      <c r="I369" s="235">
        <v>137.99</v>
      </c>
    </row>
    <row r="370" spans="1:9" s="1" customFormat="1" ht="9.75">
      <c r="A370" s="55"/>
      <c r="B370" s="36" t="s">
        <v>138</v>
      </c>
      <c r="C370" s="28" t="s">
        <v>4</v>
      </c>
      <c r="D370" s="28" t="s">
        <v>401</v>
      </c>
      <c r="E370" s="28"/>
      <c r="F370" s="206">
        <f>F371</f>
        <v>25</v>
      </c>
      <c r="G370" s="206">
        <f aca="true" t="shared" si="23" ref="G370:I371">G371</f>
        <v>25</v>
      </c>
      <c r="H370" s="206">
        <f t="shared" si="23"/>
        <v>0</v>
      </c>
      <c r="I370" s="206">
        <f t="shared" si="23"/>
        <v>12.754</v>
      </c>
    </row>
    <row r="371" spans="1:9" s="3" customFormat="1" ht="20.25">
      <c r="A371" s="51"/>
      <c r="B371" s="36" t="s">
        <v>164</v>
      </c>
      <c r="C371" s="28" t="s">
        <v>4</v>
      </c>
      <c r="D371" s="28" t="s">
        <v>402</v>
      </c>
      <c r="E371" s="28"/>
      <c r="F371" s="206">
        <f>F372</f>
        <v>25</v>
      </c>
      <c r="G371" s="206">
        <f t="shared" si="23"/>
        <v>25</v>
      </c>
      <c r="H371" s="206">
        <f t="shared" si="23"/>
        <v>0</v>
      </c>
      <c r="I371" s="206">
        <f t="shared" si="23"/>
        <v>12.754</v>
      </c>
    </row>
    <row r="372" spans="1:9" s="1" customFormat="1" ht="9.75">
      <c r="A372" s="55"/>
      <c r="B372" s="36" t="s">
        <v>255</v>
      </c>
      <c r="C372" s="28" t="s">
        <v>4</v>
      </c>
      <c r="D372" s="28" t="s">
        <v>402</v>
      </c>
      <c r="E372" s="28" t="s">
        <v>256</v>
      </c>
      <c r="F372" s="206">
        <v>25</v>
      </c>
      <c r="G372" s="206">
        <f>F372</f>
        <v>25</v>
      </c>
      <c r="H372" s="207"/>
      <c r="I372" s="235">
        <v>12.754</v>
      </c>
    </row>
    <row r="373" spans="1:9" s="1" customFormat="1" ht="11.25">
      <c r="A373" s="55"/>
      <c r="B373" s="159" t="s">
        <v>674</v>
      </c>
      <c r="C373" s="32" t="s">
        <v>4</v>
      </c>
      <c r="D373" s="32" t="s">
        <v>8</v>
      </c>
      <c r="E373" s="32"/>
      <c r="F373" s="205">
        <f>F374+F377</f>
        <v>22721.106</v>
      </c>
      <c r="G373" s="205" t="e">
        <f>G374+G377</f>
        <v>#REF!</v>
      </c>
      <c r="H373" s="205" t="e">
        <f>H374+H377</f>
        <v>#REF!</v>
      </c>
      <c r="I373" s="205">
        <f>I374+I377</f>
        <v>21859.397</v>
      </c>
    </row>
    <row r="374" spans="1:9" s="1" customFormat="1" ht="9.75">
      <c r="A374" s="55"/>
      <c r="B374" s="36" t="s">
        <v>138</v>
      </c>
      <c r="C374" s="28" t="s">
        <v>4</v>
      </c>
      <c r="D374" s="28" t="s">
        <v>403</v>
      </c>
      <c r="E374" s="28"/>
      <c r="F374" s="206">
        <f aca="true" t="shared" si="24" ref="F374:I375">F375</f>
        <v>91</v>
      </c>
      <c r="G374" s="206">
        <f t="shared" si="24"/>
        <v>0</v>
      </c>
      <c r="H374" s="206">
        <f t="shared" si="24"/>
        <v>0</v>
      </c>
      <c r="I374" s="206">
        <f t="shared" si="24"/>
        <v>68.253</v>
      </c>
    </row>
    <row r="375" spans="1:9" s="1" customFormat="1" ht="20.25">
      <c r="A375" s="55"/>
      <c r="B375" s="36" t="s">
        <v>164</v>
      </c>
      <c r="C375" s="28" t="s">
        <v>4</v>
      </c>
      <c r="D375" s="28" t="s">
        <v>404</v>
      </c>
      <c r="E375" s="28"/>
      <c r="F375" s="206">
        <f t="shared" si="24"/>
        <v>91</v>
      </c>
      <c r="G375" s="206">
        <f t="shared" si="24"/>
        <v>0</v>
      </c>
      <c r="H375" s="206">
        <f t="shared" si="24"/>
        <v>0</v>
      </c>
      <c r="I375" s="206">
        <f t="shared" si="24"/>
        <v>68.253</v>
      </c>
    </row>
    <row r="376" spans="1:9" s="1" customFormat="1" ht="9.75">
      <c r="A376" s="55"/>
      <c r="B376" s="36" t="s">
        <v>255</v>
      </c>
      <c r="C376" s="28" t="s">
        <v>4</v>
      </c>
      <c r="D376" s="28" t="s">
        <v>404</v>
      </c>
      <c r="E376" s="28" t="s">
        <v>256</v>
      </c>
      <c r="F376" s="206">
        <v>91</v>
      </c>
      <c r="G376" s="205"/>
      <c r="H376" s="205"/>
      <c r="I376" s="205">
        <v>68.253</v>
      </c>
    </row>
    <row r="377" spans="1:9" s="1" customFormat="1" ht="9.75">
      <c r="A377" s="55"/>
      <c r="B377" s="36" t="s">
        <v>694</v>
      </c>
      <c r="C377" s="28" t="s">
        <v>4</v>
      </c>
      <c r="D377" s="28" t="s">
        <v>365</v>
      </c>
      <c r="E377" s="28"/>
      <c r="F377" s="206">
        <f>F378+F380</f>
        <v>22630.106</v>
      </c>
      <c r="G377" s="206" t="e">
        <f>G378+G380</f>
        <v>#REF!</v>
      </c>
      <c r="H377" s="206" t="e">
        <f>H378+H380</f>
        <v>#REF!</v>
      </c>
      <c r="I377" s="206">
        <f>I378+I380</f>
        <v>21791.144</v>
      </c>
    </row>
    <row r="378" spans="1:9" s="1" customFormat="1" ht="20.25">
      <c r="A378" s="55"/>
      <c r="B378" s="36" t="s">
        <v>360</v>
      </c>
      <c r="C378" s="28" t="s">
        <v>4</v>
      </c>
      <c r="D378" s="28" t="s">
        <v>366</v>
      </c>
      <c r="E378" s="28"/>
      <c r="F378" s="206">
        <f>F379</f>
        <v>20527.481</v>
      </c>
      <c r="G378" s="206">
        <f>G379</f>
        <v>20527.481</v>
      </c>
      <c r="H378" s="206">
        <f>H379</f>
        <v>0</v>
      </c>
      <c r="I378" s="206">
        <f>I379</f>
        <v>20213.655</v>
      </c>
    </row>
    <row r="379" spans="1:9" s="1" customFormat="1" ht="9.75">
      <c r="A379" s="55"/>
      <c r="B379" s="36" t="s">
        <v>255</v>
      </c>
      <c r="C379" s="28" t="s">
        <v>4</v>
      </c>
      <c r="D379" s="28" t="s">
        <v>366</v>
      </c>
      <c r="E379" s="28" t="s">
        <v>256</v>
      </c>
      <c r="F379" s="206">
        <v>20527.481</v>
      </c>
      <c r="G379" s="206">
        <f>F379</f>
        <v>20527.481</v>
      </c>
      <c r="H379" s="207"/>
      <c r="I379" s="235">
        <v>20213.655</v>
      </c>
    </row>
    <row r="380" spans="1:9" s="1" customFormat="1" ht="9.75">
      <c r="A380" s="55"/>
      <c r="B380" s="36" t="s">
        <v>479</v>
      </c>
      <c r="C380" s="28" t="s">
        <v>4</v>
      </c>
      <c r="D380" s="28" t="s">
        <v>488</v>
      </c>
      <c r="E380" s="28"/>
      <c r="F380" s="206">
        <f>F381+F382+F383+F384</f>
        <v>2102.625</v>
      </c>
      <c r="G380" s="206" t="e">
        <f>G381+G382+G383+G384</f>
        <v>#REF!</v>
      </c>
      <c r="H380" s="206" t="e">
        <f>H381+H382+H383+H384</f>
        <v>#REF!</v>
      </c>
      <c r="I380" s="206">
        <f>I381+I382+I383+I384</f>
        <v>1577.489</v>
      </c>
    </row>
    <row r="381" spans="1:9" s="1" customFormat="1" ht="9.75">
      <c r="A381" s="55"/>
      <c r="B381" s="36" t="s">
        <v>487</v>
      </c>
      <c r="C381" s="28" t="s">
        <v>4</v>
      </c>
      <c r="D381" s="28" t="s">
        <v>489</v>
      </c>
      <c r="E381" s="31" t="s">
        <v>256</v>
      </c>
      <c r="F381" s="206">
        <f>173.648</f>
        <v>173.648</v>
      </c>
      <c r="G381" s="206"/>
      <c r="H381" s="206"/>
      <c r="I381" s="206">
        <v>73.648</v>
      </c>
    </row>
    <row r="382" spans="1:9" s="1" customFormat="1" ht="9.75">
      <c r="A382" s="55"/>
      <c r="B382" s="36" t="s">
        <v>255</v>
      </c>
      <c r="C382" s="28" t="s">
        <v>4</v>
      </c>
      <c r="D382" s="28" t="s">
        <v>490</v>
      </c>
      <c r="E382" s="31" t="s">
        <v>256</v>
      </c>
      <c r="F382" s="206">
        <v>828.977</v>
      </c>
      <c r="G382" s="206"/>
      <c r="H382" s="206"/>
      <c r="I382" s="206">
        <v>803.901</v>
      </c>
    </row>
    <row r="383" spans="1:9" s="1" customFormat="1" ht="20.25">
      <c r="A383" s="55"/>
      <c r="B383" s="36" t="s">
        <v>492</v>
      </c>
      <c r="C383" s="28" t="s">
        <v>4</v>
      </c>
      <c r="D383" s="28" t="s">
        <v>491</v>
      </c>
      <c r="E383" s="31" t="s">
        <v>256</v>
      </c>
      <c r="F383" s="206">
        <v>600</v>
      </c>
      <c r="G383" s="206" t="e">
        <f>#REF!</f>
        <v>#REF!</v>
      </c>
      <c r="H383" s="206" t="e">
        <f>#REF!</f>
        <v>#REF!</v>
      </c>
      <c r="I383" s="206">
        <v>199.94</v>
      </c>
    </row>
    <row r="384" spans="1:9" s="1" customFormat="1" ht="20.25">
      <c r="A384" s="55"/>
      <c r="B384" s="36" t="s">
        <v>482</v>
      </c>
      <c r="C384" s="28" t="s">
        <v>4</v>
      </c>
      <c r="D384" s="28" t="s">
        <v>493</v>
      </c>
      <c r="E384" s="31" t="s">
        <v>256</v>
      </c>
      <c r="F384" s="206">
        <v>500</v>
      </c>
      <c r="G384" s="206"/>
      <c r="H384" s="207"/>
      <c r="I384" s="235">
        <v>500</v>
      </c>
    </row>
    <row r="385" spans="1:9" s="1" customFormat="1" ht="20.25">
      <c r="A385" s="55"/>
      <c r="B385" s="36" t="s">
        <v>495</v>
      </c>
      <c r="C385" s="160" t="s">
        <v>496</v>
      </c>
      <c r="D385" s="28">
        <v>4400200</v>
      </c>
      <c r="E385" s="31"/>
      <c r="F385" s="206">
        <f>F386</f>
        <v>202</v>
      </c>
      <c r="G385" s="206">
        <f>G386</f>
        <v>0</v>
      </c>
      <c r="H385" s="206">
        <f>H386</f>
        <v>0</v>
      </c>
      <c r="I385" s="206">
        <f>I386</f>
        <v>202</v>
      </c>
    </row>
    <row r="386" spans="1:9" s="1" customFormat="1" ht="9.75">
      <c r="A386" s="55"/>
      <c r="B386" s="36" t="s">
        <v>255</v>
      </c>
      <c r="C386" s="160" t="s">
        <v>496</v>
      </c>
      <c r="D386" s="28">
        <v>4400200</v>
      </c>
      <c r="E386" s="31" t="s">
        <v>256</v>
      </c>
      <c r="F386" s="206">
        <f>202</f>
        <v>202</v>
      </c>
      <c r="G386" s="206"/>
      <c r="H386" s="207"/>
      <c r="I386" s="235">
        <v>202</v>
      </c>
    </row>
    <row r="387" spans="1:9" s="1" customFormat="1" ht="20.25">
      <c r="A387" s="55"/>
      <c r="B387" s="36" t="s">
        <v>494</v>
      </c>
      <c r="C387" s="29" t="s">
        <v>4</v>
      </c>
      <c r="D387" s="28">
        <v>5207000</v>
      </c>
      <c r="E387" s="31"/>
      <c r="F387" s="206">
        <f>F388</f>
        <v>495</v>
      </c>
      <c r="G387" s="206">
        <f>G388</f>
        <v>0</v>
      </c>
      <c r="H387" s="206">
        <f>H388</f>
        <v>0</v>
      </c>
      <c r="I387" s="206">
        <f>I388</f>
        <v>494.144</v>
      </c>
    </row>
    <row r="388" spans="1:9" s="1" customFormat="1" ht="9.75">
      <c r="A388" s="55"/>
      <c r="B388" s="36" t="s">
        <v>255</v>
      </c>
      <c r="C388" s="29" t="s">
        <v>4</v>
      </c>
      <c r="D388" s="28">
        <v>5207000</v>
      </c>
      <c r="E388" s="31" t="s">
        <v>256</v>
      </c>
      <c r="F388" s="206">
        <f>495</f>
        <v>495</v>
      </c>
      <c r="G388" s="206"/>
      <c r="H388" s="207"/>
      <c r="I388" s="235">
        <v>494.144</v>
      </c>
    </row>
    <row r="389" spans="1:9" s="1" customFormat="1" ht="9.75">
      <c r="A389" s="55"/>
      <c r="B389" s="36" t="s">
        <v>342</v>
      </c>
      <c r="C389" s="29" t="s">
        <v>4</v>
      </c>
      <c r="D389" s="29">
        <v>5225100</v>
      </c>
      <c r="E389" s="32"/>
      <c r="F389" s="205">
        <f>F390</f>
        <v>260</v>
      </c>
      <c r="G389" s="205">
        <f>G390</f>
        <v>0</v>
      </c>
      <c r="H389" s="205">
        <f>H390</f>
        <v>260</v>
      </c>
      <c r="I389" s="205">
        <f>I390</f>
        <v>260</v>
      </c>
    </row>
    <row r="390" spans="1:9" s="1" customFormat="1" ht="9.75">
      <c r="A390" s="55"/>
      <c r="B390" s="36" t="s">
        <v>195</v>
      </c>
      <c r="C390" s="29" t="s">
        <v>4</v>
      </c>
      <c r="D390" s="29">
        <v>5225100</v>
      </c>
      <c r="E390" s="32" t="s">
        <v>343</v>
      </c>
      <c r="F390" s="205">
        <v>260</v>
      </c>
      <c r="G390" s="206"/>
      <c r="H390" s="226">
        <f>F390</f>
        <v>260</v>
      </c>
      <c r="I390" s="235">
        <v>260</v>
      </c>
    </row>
    <row r="391" spans="1:9" s="16" customFormat="1" ht="20.25">
      <c r="A391" s="48"/>
      <c r="B391" s="36" t="s">
        <v>196</v>
      </c>
      <c r="C391" s="29" t="s">
        <v>4</v>
      </c>
      <c r="D391" s="29">
        <v>5225300</v>
      </c>
      <c r="E391" s="32"/>
      <c r="F391" s="205">
        <f>F392</f>
        <v>50</v>
      </c>
      <c r="G391" s="205">
        <f>G392</f>
        <v>0</v>
      </c>
      <c r="H391" s="205">
        <f>H392</f>
        <v>50</v>
      </c>
      <c r="I391" s="205">
        <f>I392</f>
        <v>50</v>
      </c>
    </row>
    <row r="392" spans="1:9" s="12" customFormat="1" ht="9.75">
      <c r="A392" s="47"/>
      <c r="B392" s="36" t="s">
        <v>195</v>
      </c>
      <c r="C392" s="29" t="s">
        <v>4</v>
      </c>
      <c r="D392" s="29">
        <v>5225300</v>
      </c>
      <c r="E392" s="32" t="s">
        <v>264</v>
      </c>
      <c r="F392" s="205">
        <v>50</v>
      </c>
      <c r="G392" s="206"/>
      <c r="H392" s="226">
        <f>F392</f>
        <v>50</v>
      </c>
      <c r="I392" s="227">
        <v>50</v>
      </c>
    </row>
    <row r="393" spans="1:9" s="13" customFormat="1" ht="12.75">
      <c r="A393" s="39"/>
      <c r="B393" s="96" t="s">
        <v>675</v>
      </c>
      <c r="C393" s="124" t="s">
        <v>14</v>
      </c>
      <c r="D393" s="30"/>
      <c r="E393" s="30"/>
      <c r="F393" s="204">
        <f>+F394</f>
        <v>2443.16432</v>
      </c>
      <c r="G393" s="204">
        <f>+G394</f>
        <v>2443.16432</v>
      </c>
      <c r="H393" s="204">
        <f>+H394</f>
        <v>0</v>
      </c>
      <c r="I393" s="204">
        <f>+I394</f>
        <v>2442.897</v>
      </c>
    </row>
    <row r="394" spans="1:9" s="13" customFormat="1" ht="20.25">
      <c r="A394" s="39"/>
      <c r="B394" s="65" t="s">
        <v>11</v>
      </c>
      <c r="C394" s="31" t="s">
        <v>14</v>
      </c>
      <c r="D394" s="32" t="s">
        <v>12</v>
      </c>
      <c r="E394" s="31"/>
      <c r="F394" s="205">
        <f>F395</f>
        <v>2443.16432</v>
      </c>
      <c r="G394" s="205">
        <f aca="true" t="shared" si="25" ref="G394:I395">G395</f>
        <v>2443.16432</v>
      </c>
      <c r="H394" s="205">
        <f t="shared" si="25"/>
        <v>0</v>
      </c>
      <c r="I394" s="205">
        <f t="shared" si="25"/>
        <v>2442.897</v>
      </c>
    </row>
    <row r="395" spans="1:9" s="13" customFormat="1" ht="20.25">
      <c r="A395" s="39"/>
      <c r="B395" s="38" t="s">
        <v>13</v>
      </c>
      <c r="C395" s="28" t="s">
        <v>14</v>
      </c>
      <c r="D395" s="28" t="s">
        <v>407</v>
      </c>
      <c r="E395" s="28"/>
      <c r="F395" s="206">
        <f>F396</f>
        <v>2443.16432</v>
      </c>
      <c r="G395" s="206">
        <f t="shared" si="25"/>
        <v>2443.16432</v>
      </c>
      <c r="H395" s="206">
        <f t="shared" si="25"/>
        <v>0</v>
      </c>
      <c r="I395" s="206">
        <f t="shared" si="25"/>
        <v>2442.897</v>
      </c>
    </row>
    <row r="396" spans="1:9" s="13" customFormat="1" ht="9.75">
      <c r="A396" s="39"/>
      <c r="B396" s="36" t="s">
        <v>255</v>
      </c>
      <c r="C396" s="28" t="s">
        <v>14</v>
      </c>
      <c r="D396" s="28" t="s">
        <v>407</v>
      </c>
      <c r="E396" s="28" t="s">
        <v>256</v>
      </c>
      <c r="F396" s="206">
        <v>2443.16432</v>
      </c>
      <c r="G396" s="206">
        <f>F396</f>
        <v>2443.16432</v>
      </c>
      <c r="H396" s="207"/>
      <c r="I396" s="208">
        <v>2442.897</v>
      </c>
    </row>
    <row r="397" spans="1:9" s="1" customFormat="1" ht="40.5">
      <c r="A397" s="55"/>
      <c r="B397" s="65" t="s">
        <v>272</v>
      </c>
      <c r="C397" s="91" t="s">
        <v>530</v>
      </c>
      <c r="D397" s="32" t="s">
        <v>727</v>
      </c>
      <c r="E397" s="32"/>
      <c r="F397" s="233">
        <f>F398</f>
        <v>5844.45</v>
      </c>
      <c r="G397" s="233">
        <f>G398</f>
        <v>5844.45</v>
      </c>
      <c r="H397" s="233">
        <f>H398</f>
        <v>0</v>
      </c>
      <c r="I397" s="233">
        <f>I398</f>
        <v>5755.415</v>
      </c>
    </row>
    <row r="398" spans="1:9" s="1" customFormat="1" ht="9.75">
      <c r="A398" s="55"/>
      <c r="B398" s="36" t="s">
        <v>694</v>
      </c>
      <c r="C398" s="91" t="s">
        <v>530</v>
      </c>
      <c r="D398" s="28" t="s">
        <v>356</v>
      </c>
      <c r="E398" s="28"/>
      <c r="F398" s="206">
        <f>F399</f>
        <v>5844.45</v>
      </c>
      <c r="G398" s="206">
        <f aca="true" t="shared" si="26" ref="G398:I399">G399</f>
        <v>5844.45</v>
      </c>
      <c r="H398" s="206">
        <f t="shared" si="26"/>
        <v>0</v>
      </c>
      <c r="I398" s="206">
        <f t="shared" si="26"/>
        <v>5755.415</v>
      </c>
    </row>
    <row r="399" spans="1:9" s="1" customFormat="1" ht="20.25">
      <c r="A399" s="55"/>
      <c r="B399" s="36" t="s">
        <v>360</v>
      </c>
      <c r="C399" s="91" t="s">
        <v>530</v>
      </c>
      <c r="D399" s="28" t="s">
        <v>357</v>
      </c>
      <c r="E399" s="28"/>
      <c r="F399" s="206">
        <f>F400</f>
        <v>5844.45</v>
      </c>
      <c r="G399" s="206">
        <f t="shared" si="26"/>
        <v>5844.45</v>
      </c>
      <c r="H399" s="206">
        <f t="shared" si="26"/>
        <v>0</v>
      </c>
      <c r="I399" s="206">
        <f t="shared" si="26"/>
        <v>5755.415</v>
      </c>
    </row>
    <row r="400" spans="1:9" s="1" customFormat="1" ht="9.75">
      <c r="A400" s="55"/>
      <c r="B400" s="36" t="s">
        <v>255</v>
      </c>
      <c r="C400" s="91" t="s">
        <v>530</v>
      </c>
      <c r="D400" s="28" t="s">
        <v>357</v>
      </c>
      <c r="E400" s="28" t="s">
        <v>256</v>
      </c>
      <c r="F400" s="206">
        <v>5844.45</v>
      </c>
      <c r="G400" s="206">
        <f>F400</f>
        <v>5844.45</v>
      </c>
      <c r="H400" s="207"/>
      <c r="I400" s="235">
        <v>5755.415</v>
      </c>
    </row>
    <row r="401" spans="1:9" s="12" customFormat="1" ht="12.75">
      <c r="A401" s="47"/>
      <c r="B401" s="125" t="s">
        <v>178</v>
      </c>
      <c r="C401" s="104" t="s">
        <v>15</v>
      </c>
      <c r="D401" s="79"/>
      <c r="E401" s="79"/>
      <c r="F401" s="255">
        <f>F402+F419+F453+F458+F474</f>
        <v>352108.105</v>
      </c>
      <c r="G401" s="255">
        <f>G402+G419+G453+G458+G474</f>
        <v>214367.11699999997</v>
      </c>
      <c r="H401" s="255">
        <f>H402+H419+H453+H458+H474</f>
        <v>30409.237</v>
      </c>
      <c r="I401" s="255">
        <f>I402+I419+I453+I458+I474</f>
        <v>333751.426</v>
      </c>
    </row>
    <row r="402" spans="1:9" s="1" customFormat="1" ht="14.25">
      <c r="A402" s="55"/>
      <c r="B402" s="140" t="s">
        <v>125</v>
      </c>
      <c r="C402" s="141" t="s">
        <v>16</v>
      </c>
      <c r="D402" s="141"/>
      <c r="E402" s="141"/>
      <c r="F402" s="256">
        <f>F403+F405</f>
        <v>75266.95735</v>
      </c>
      <c r="G402" s="256">
        <f>G403+G405</f>
        <v>54300.58</v>
      </c>
      <c r="H402" s="256">
        <f>H403+H405</f>
        <v>14350</v>
      </c>
      <c r="I402" s="256">
        <f>I403+I405</f>
        <v>70267.028</v>
      </c>
    </row>
    <row r="403" spans="1:9" s="1" customFormat="1" ht="30">
      <c r="A403" s="55"/>
      <c r="B403" s="36" t="s">
        <v>589</v>
      </c>
      <c r="C403" s="32" t="s">
        <v>16</v>
      </c>
      <c r="D403" s="28">
        <v>4329900</v>
      </c>
      <c r="E403" s="163"/>
      <c r="F403" s="256">
        <f>F404</f>
        <v>120</v>
      </c>
      <c r="G403" s="256">
        <f>G404</f>
        <v>0</v>
      </c>
      <c r="H403" s="256">
        <f>H404</f>
        <v>0</v>
      </c>
      <c r="I403" s="256">
        <f>I404</f>
        <v>64.909</v>
      </c>
    </row>
    <row r="404" spans="1:9" s="1" customFormat="1" ht="14.25">
      <c r="A404" s="55"/>
      <c r="B404" s="36" t="s">
        <v>255</v>
      </c>
      <c r="C404" s="32" t="s">
        <v>16</v>
      </c>
      <c r="D404" s="28">
        <v>4329920</v>
      </c>
      <c r="E404" s="163" t="s">
        <v>64</v>
      </c>
      <c r="F404" s="256">
        <f>120</f>
        <v>120</v>
      </c>
      <c r="G404" s="256"/>
      <c r="H404" s="256"/>
      <c r="I404" s="256">
        <v>64.909</v>
      </c>
    </row>
    <row r="405" spans="1:9" s="1" customFormat="1" ht="9.75">
      <c r="A405" s="55"/>
      <c r="B405" s="65" t="s">
        <v>19</v>
      </c>
      <c r="C405" s="31" t="s">
        <v>16</v>
      </c>
      <c r="D405" s="31" t="s">
        <v>20</v>
      </c>
      <c r="E405" s="31"/>
      <c r="F405" s="205">
        <f>F406+F409+F415</f>
        <v>75146.95735</v>
      </c>
      <c r="G405" s="205">
        <f>G406+G409+G415</f>
        <v>54300.58</v>
      </c>
      <c r="H405" s="205">
        <f>H406+H409+H415</f>
        <v>14350</v>
      </c>
      <c r="I405" s="205">
        <f>I406+I409+I415+I412</f>
        <v>70202.119</v>
      </c>
    </row>
    <row r="406" spans="1:9" s="1" customFormat="1" ht="9.75">
      <c r="A406" s="55"/>
      <c r="B406" s="36" t="s">
        <v>136</v>
      </c>
      <c r="C406" s="28" t="s">
        <v>16</v>
      </c>
      <c r="D406" s="28" t="s">
        <v>391</v>
      </c>
      <c r="E406" s="28"/>
      <c r="F406" s="205">
        <f aca="true" t="shared" si="27" ref="F406:I407">F407</f>
        <v>1222.448</v>
      </c>
      <c r="G406" s="205">
        <f t="shared" si="27"/>
        <v>0</v>
      </c>
      <c r="H406" s="205">
        <f t="shared" si="27"/>
        <v>0</v>
      </c>
      <c r="I406" s="205">
        <f t="shared" si="27"/>
        <v>1188.457</v>
      </c>
    </row>
    <row r="407" spans="1:9" s="1" customFormat="1" ht="20.25">
      <c r="A407" s="55"/>
      <c r="B407" s="36" t="s">
        <v>164</v>
      </c>
      <c r="C407" s="28" t="s">
        <v>16</v>
      </c>
      <c r="D407" s="28" t="s">
        <v>392</v>
      </c>
      <c r="E407" s="28"/>
      <c r="F407" s="205">
        <f t="shared" si="27"/>
        <v>1222.448</v>
      </c>
      <c r="G407" s="205">
        <f t="shared" si="27"/>
        <v>0</v>
      </c>
      <c r="H407" s="205">
        <f t="shared" si="27"/>
        <v>0</v>
      </c>
      <c r="I407" s="205">
        <f t="shared" si="27"/>
        <v>1188.457</v>
      </c>
    </row>
    <row r="408" spans="1:9" s="1" customFormat="1" ht="9.75">
      <c r="A408" s="55"/>
      <c r="B408" s="36" t="s">
        <v>255</v>
      </c>
      <c r="C408" s="28" t="s">
        <v>16</v>
      </c>
      <c r="D408" s="28" t="s">
        <v>392</v>
      </c>
      <c r="E408" s="28" t="s">
        <v>256</v>
      </c>
      <c r="F408" s="205">
        <v>1222.448</v>
      </c>
      <c r="G408" s="205"/>
      <c r="H408" s="205"/>
      <c r="I408" s="205">
        <v>1188.457</v>
      </c>
    </row>
    <row r="409" spans="1:9" s="1" customFormat="1" ht="20.25">
      <c r="A409" s="55"/>
      <c r="B409" s="36" t="s">
        <v>446</v>
      </c>
      <c r="C409" s="28" t="s">
        <v>16</v>
      </c>
      <c r="D409" s="28" t="s">
        <v>408</v>
      </c>
      <c r="E409" s="28"/>
      <c r="F409" s="206">
        <f>F410+F412</f>
        <v>54360.58</v>
      </c>
      <c r="G409" s="206">
        <f aca="true" t="shared" si="28" ref="G409:I410">G410</f>
        <v>54300.58</v>
      </c>
      <c r="H409" s="206">
        <f t="shared" si="28"/>
        <v>0</v>
      </c>
      <c r="I409" s="206">
        <f t="shared" si="28"/>
        <v>49434.996</v>
      </c>
    </row>
    <row r="410" spans="1:9" s="1" customFormat="1" ht="20.25">
      <c r="A410" s="55"/>
      <c r="B410" s="36" t="s">
        <v>360</v>
      </c>
      <c r="C410" s="28" t="s">
        <v>16</v>
      </c>
      <c r="D410" s="28" t="s">
        <v>409</v>
      </c>
      <c r="E410" s="28"/>
      <c r="F410" s="206">
        <f>F411</f>
        <v>54300.58</v>
      </c>
      <c r="G410" s="206">
        <f t="shared" si="28"/>
        <v>54300.58</v>
      </c>
      <c r="H410" s="206">
        <f t="shared" si="28"/>
        <v>0</v>
      </c>
      <c r="I410" s="206">
        <f t="shared" si="28"/>
        <v>49434.996</v>
      </c>
    </row>
    <row r="411" spans="1:9" s="1" customFormat="1" ht="9.75">
      <c r="A411" s="55"/>
      <c r="B411" s="36" t="s">
        <v>255</v>
      </c>
      <c r="C411" s="28" t="s">
        <v>16</v>
      </c>
      <c r="D411" s="28" t="s">
        <v>409</v>
      </c>
      <c r="E411" s="28" t="s">
        <v>256</v>
      </c>
      <c r="F411" s="206">
        <v>54300.58</v>
      </c>
      <c r="G411" s="206">
        <f>F411</f>
        <v>54300.58</v>
      </c>
      <c r="H411" s="207"/>
      <c r="I411" s="235">
        <v>49434.996</v>
      </c>
    </row>
    <row r="412" spans="1:9" s="1" customFormat="1" ht="40.5">
      <c r="A412" s="55"/>
      <c r="B412" s="36" t="s">
        <v>434</v>
      </c>
      <c r="C412" s="28" t="s">
        <v>16</v>
      </c>
      <c r="D412" s="28" t="s">
        <v>435</v>
      </c>
      <c r="E412" s="28"/>
      <c r="F412" s="206">
        <f>F413</f>
        <v>60</v>
      </c>
      <c r="G412" s="206">
        <f aca="true" t="shared" si="29" ref="G412:I413">G413</f>
        <v>60</v>
      </c>
      <c r="H412" s="206">
        <f t="shared" si="29"/>
        <v>0</v>
      </c>
      <c r="I412" s="206">
        <f t="shared" si="29"/>
        <v>60</v>
      </c>
    </row>
    <row r="413" spans="1:9" s="1" customFormat="1" ht="9.75">
      <c r="A413" s="55"/>
      <c r="B413" s="36" t="s">
        <v>694</v>
      </c>
      <c r="C413" s="28" t="s">
        <v>16</v>
      </c>
      <c r="D413" s="151" t="s">
        <v>436</v>
      </c>
      <c r="E413" s="28"/>
      <c r="F413" s="206">
        <f>F414</f>
        <v>60</v>
      </c>
      <c r="G413" s="206">
        <f t="shared" si="29"/>
        <v>60</v>
      </c>
      <c r="H413" s="206">
        <f t="shared" si="29"/>
        <v>0</v>
      </c>
      <c r="I413" s="206">
        <f t="shared" si="29"/>
        <v>60</v>
      </c>
    </row>
    <row r="414" spans="1:9" s="1" customFormat="1" ht="9.75">
      <c r="A414" s="55"/>
      <c r="B414" s="36" t="s">
        <v>255</v>
      </c>
      <c r="C414" s="28" t="s">
        <v>16</v>
      </c>
      <c r="D414" s="28" t="s">
        <v>435</v>
      </c>
      <c r="E414" s="28" t="s">
        <v>256</v>
      </c>
      <c r="F414" s="206">
        <v>60</v>
      </c>
      <c r="G414" s="206">
        <f>F414</f>
        <v>60</v>
      </c>
      <c r="H414" s="207"/>
      <c r="I414" s="235">
        <v>60</v>
      </c>
    </row>
    <row r="415" spans="1:9" s="1" customFormat="1" ht="9.75">
      <c r="A415" s="55"/>
      <c r="B415" s="65" t="s">
        <v>117</v>
      </c>
      <c r="C415" s="31" t="s">
        <v>16</v>
      </c>
      <c r="D415" s="31" t="s">
        <v>118</v>
      </c>
      <c r="E415" s="28"/>
      <c r="F415" s="206">
        <f>F416</f>
        <v>19563.92935</v>
      </c>
      <c r="G415" s="206">
        <f>G416</f>
        <v>0</v>
      </c>
      <c r="H415" s="206">
        <f>H416</f>
        <v>14350</v>
      </c>
      <c r="I415" s="206">
        <f>I416</f>
        <v>19518.666</v>
      </c>
    </row>
    <row r="416" spans="1:9" s="1" customFormat="1" ht="20.25">
      <c r="A416" s="55"/>
      <c r="B416" s="178" t="s">
        <v>650</v>
      </c>
      <c r="C416" s="31" t="s">
        <v>16</v>
      </c>
      <c r="D416" s="31" t="s">
        <v>497</v>
      </c>
      <c r="E416" s="28"/>
      <c r="F416" s="206">
        <f>F417+F418</f>
        <v>19563.92935</v>
      </c>
      <c r="G416" s="206">
        <f>G417+G418</f>
        <v>0</v>
      </c>
      <c r="H416" s="206">
        <f>H417+H418</f>
        <v>14350</v>
      </c>
      <c r="I416" s="206">
        <f>I417+I418</f>
        <v>19518.666</v>
      </c>
    </row>
    <row r="417" spans="1:9" s="35" customFormat="1" ht="9.75">
      <c r="A417" s="55"/>
      <c r="B417" s="38" t="s">
        <v>255</v>
      </c>
      <c r="C417" s="31" t="s">
        <v>16</v>
      </c>
      <c r="D417" s="31" t="s">
        <v>498</v>
      </c>
      <c r="E417" s="28" t="s">
        <v>256</v>
      </c>
      <c r="F417" s="206">
        <v>14350</v>
      </c>
      <c r="G417" s="206"/>
      <c r="H417" s="207">
        <f>F417</f>
        <v>14350</v>
      </c>
      <c r="I417" s="206">
        <v>14350</v>
      </c>
    </row>
    <row r="418" spans="1:9" s="35" customFormat="1" ht="9.75">
      <c r="A418" s="55"/>
      <c r="B418" s="36" t="s">
        <v>304</v>
      </c>
      <c r="C418" s="31" t="s">
        <v>16</v>
      </c>
      <c r="D418" s="31" t="s">
        <v>498</v>
      </c>
      <c r="E418" s="28" t="s">
        <v>305</v>
      </c>
      <c r="F418" s="206">
        <v>5213.92935</v>
      </c>
      <c r="G418" s="206"/>
      <c r="H418" s="207"/>
      <c r="I418" s="206">
        <v>5168.666</v>
      </c>
    </row>
    <row r="419" spans="1:9" s="35" customFormat="1" ht="14.25">
      <c r="A419" s="55"/>
      <c r="B419" s="140" t="s">
        <v>126</v>
      </c>
      <c r="C419" s="141" t="s">
        <v>23</v>
      </c>
      <c r="D419" s="141"/>
      <c r="E419" s="141"/>
      <c r="F419" s="257">
        <f>F420+F432+F442+F447</f>
        <v>60582.43965000001</v>
      </c>
      <c r="G419" s="257">
        <f>G420+G432+G442+G447</f>
        <v>54934.6</v>
      </c>
      <c r="H419" s="257">
        <f>H420+H432+H442+H447</f>
        <v>3016</v>
      </c>
      <c r="I419" s="257">
        <f>I420+I432+I442+I447</f>
        <v>56511.653000000006</v>
      </c>
    </row>
    <row r="420" spans="1:9" s="35" customFormat="1" ht="9.75">
      <c r="A420" s="55"/>
      <c r="B420" s="65" t="s">
        <v>603</v>
      </c>
      <c r="C420" s="31" t="s">
        <v>23</v>
      </c>
      <c r="D420" s="31" t="s">
        <v>20</v>
      </c>
      <c r="E420" s="31"/>
      <c r="F420" s="219">
        <f>F421+F424</f>
        <v>38168.319</v>
      </c>
      <c r="G420" s="219">
        <f>G421+G424</f>
        <v>37332.25</v>
      </c>
      <c r="H420" s="219">
        <f>H421+H424</f>
        <v>0</v>
      </c>
      <c r="I420" s="219">
        <f>I421+I424</f>
        <v>35365.353</v>
      </c>
    </row>
    <row r="421" spans="1:9" s="35" customFormat="1" ht="9.75">
      <c r="A421" s="55"/>
      <c r="B421" s="36" t="s">
        <v>137</v>
      </c>
      <c r="C421" s="28" t="s">
        <v>23</v>
      </c>
      <c r="D421" s="28" t="s">
        <v>391</v>
      </c>
      <c r="E421" s="28"/>
      <c r="F421" s="219">
        <f aca="true" t="shared" si="30" ref="F421:I422">F422</f>
        <v>836.069</v>
      </c>
      <c r="G421" s="219">
        <f t="shared" si="30"/>
        <v>0</v>
      </c>
      <c r="H421" s="219">
        <f t="shared" si="30"/>
        <v>0</v>
      </c>
      <c r="I421" s="219">
        <f t="shared" si="30"/>
        <v>836.069</v>
      </c>
    </row>
    <row r="422" spans="1:9" s="35" customFormat="1" ht="20.25">
      <c r="A422" s="55"/>
      <c r="B422" s="36" t="s">
        <v>164</v>
      </c>
      <c r="C422" s="31" t="s">
        <v>23</v>
      </c>
      <c r="D422" s="28" t="s">
        <v>392</v>
      </c>
      <c r="E422" s="28"/>
      <c r="F422" s="219">
        <f t="shared" si="30"/>
        <v>836.069</v>
      </c>
      <c r="G422" s="219">
        <f t="shared" si="30"/>
        <v>0</v>
      </c>
      <c r="H422" s="219">
        <f t="shared" si="30"/>
        <v>0</v>
      </c>
      <c r="I422" s="219">
        <f t="shared" si="30"/>
        <v>836.069</v>
      </c>
    </row>
    <row r="423" spans="1:9" s="35" customFormat="1" ht="9.75">
      <c r="A423" s="55"/>
      <c r="B423" s="36" t="s">
        <v>255</v>
      </c>
      <c r="C423" s="28" t="s">
        <v>23</v>
      </c>
      <c r="D423" s="28" t="s">
        <v>392</v>
      </c>
      <c r="E423" s="28" t="s">
        <v>256</v>
      </c>
      <c r="F423" s="219">
        <v>836.069</v>
      </c>
      <c r="G423" s="219"/>
      <c r="H423" s="219"/>
      <c r="I423" s="219">
        <v>836.069</v>
      </c>
    </row>
    <row r="424" spans="1:9" s="35" customFormat="1" ht="20.25">
      <c r="A424" s="55"/>
      <c r="B424" s="38" t="s">
        <v>437</v>
      </c>
      <c r="C424" s="28" t="s">
        <v>23</v>
      </c>
      <c r="D424" s="28" t="s">
        <v>408</v>
      </c>
      <c r="E424" s="28"/>
      <c r="F424" s="219">
        <f>F425+F427+F429</f>
        <v>37332.25</v>
      </c>
      <c r="G424" s="219">
        <f>G425+G427+G429</f>
        <v>37332.25</v>
      </c>
      <c r="H424" s="219">
        <f>H425+H427+H429</f>
        <v>0</v>
      </c>
      <c r="I424" s="219">
        <f>I425+I427+I429</f>
        <v>34529.284</v>
      </c>
    </row>
    <row r="425" spans="1:9" s="1" customFormat="1" ht="20.25">
      <c r="A425" s="55"/>
      <c r="B425" s="38" t="s">
        <v>360</v>
      </c>
      <c r="C425" s="28" t="s">
        <v>23</v>
      </c>
      <c r="D425" s="28" t="s">
        <v>409</v>
      </c>
      <c r="E425" s="28"/>
      <c r="F425" s="219">
        <f>F426</f>
        <v>36276.15</v>
      </c>
      <c r="G425" s="219">
        <f>G426</f>
        <v>36276.15</v>
      </c>
      <c r="H425" s="219">
        <f>H426</f>
        <v>0</v>
      </c>
      <c r="I425" s="219">
        <f>I426</f>
        <v>33489.029</v>
      </c>
    </row>
    <row r="426" spans="1:9" s="1" customFormat="1" ht="9.75">
      <c r="A426" s="55"/>
      <c r="B426" s="38" t="s">
        <v>255</v>
      </c>
      <c r="C426" s="28" t="s">
        <v>23</v>
      </c>
      <c r="D426" s="28" t="s">
        <v>409</v>
      </c>
      <c r="E426" s="28" t="s">
        <v>256</v>
      </c>
      <c r="F426" s="218">
        <v>36276.15</v>
      </c>
      <c r="G426" s="218">
        <f>F426</f>
        <v>36276.15</v>
      </c>
      <c r="H426" s="209"/>
      <c r="I426" s="235">
        <v>33489.029</v>
      </c>
    </row>
    <row r="427" spans="1:9" s="1" customFormat="1" ht="30">
      <c r="A427" s="55"/>
      <c r="B427" s="65" t="s">
        <v>193</v>
      </c>
      <c r="C427" s="31" t="s">
        <v>23</v>
      </c>
      <c r="D427" s="31" t="s">
        <v>429</v>
      </c>
      <c r="E427" s="28"/>
      <c r="F427" s="206">
        <f>F428</f>
        <v>20</v>
      </c>
      <c r="G427" s="206">
        <f>G428</f>
        <v>20</v>
      </c>
      <c r="H427" s="206">
        <f>H428</f>
        <v>0</v>
      </c>
      <c r="I427" s="206">
        <f>I428</f>
        <v>20</v>
      </c>
    </row>
    <row r="428" spans="1:9" s="1" customFormat="1" ht="9.75">
      <c r="A428" s="55"/>
      <c r="B428" s="38" t="s">
        <v>694</v>
      </c>
      <c r="C428" s="28" t="s">
        <v>23</v>
      </c>
      <c r="D428" s="28" t="s">
        <v>429</v>
      </c>
      <c r="E428" s="28" t="s">
        <v>256</v>
      </c>
      <c r="F428" s="206">
        <v>20</v>
      </c>
      <c r="G428" s="206">
        <f>F428</f>
        <v>20</v>
      </c>
      <c r="H428" s="207"/>
      <c r="I428" s="235">
        <v>20</v>
      </c>
    </row>
    <row r="429" spans="1:9" s="1" customFormat="1" ht="20.25">
      <c r="A429" s="55"/>
      <c r="B429" s="36" t="s">
        <v>499</v>
      </c>
      <c r="C429" s="31" t="s">
        <v>23</v>
      </c>
      <c r="D429" s="151" t="s">
        <v>501</v>
      </c>
      <c r="E429" s="28"/>
      <c r="F429" s="206">
        <f>F430</f>
        <v>1036.1</v>
      </c>
      <c r="G429" s="206">
        <f aca="true" t="shared" si="31" ref="G429:I430">G430</f>
        <v>1036.1</v>
      </c>
      <c r="H429" s="206">
        <f t="shared" si="31"/>
        <v>0</v>
      </c>
      <c r="I429" s="206">
        <f t="shared" si="31"/>
        <v>1020.255</v>
      </c>
    </row>
    <row r="430" spans="1:9" s="3" customFormat="1" ht="9.75">
      <c r="A430" s="51"/>
      <c r="B430" s="36" t="s">
        <v>694</v>
      </c>
      <c r="C430" s="31" t="s">
        <v>23</v>
      </c>
      <c r="D430" s="151" t="s">
        <v>501</v>
      </c>
      <c r="E430" s="28"/>
      <c r="F430" s="206">
        <f>F431</f>
        <v>1036.1</v>
      </c>
      <c r="G430" s="206">
        <f t="shared" si="31"/>
        <v>1036.1</v>
      </c>
      <c r="H430" s="206">
        <f t="shared" si="31"/>
        <v>0</v>
      </c>
      <c r="I430" s="206">
        <f t="shared" si="31"/>
        <v>1020.255</v>
      </c>
    </row>
    <row r="431" spans="1:9" s="1" customFormat="1" ht="9.75">
      <c r="A431" s="55"/>
      <c r="B431" s="36" t="s">
        <v>255</v>
      </c>
      <c r="C431" s="28" t="s">
        <v>23</v>
      </c>
      <c r="D431" s="28" t="s">
        <v>500</v>
      </c>
      <c r="E431" s="28" t="s">
        <v>256</v>
      </c>
      <c r="F431" s="206">
        <v>1036.1</v>
      </c>
      <c r="G431" s="206">
        <f>F431</f>
        <v>1036.1</v>
      </c>
      <c r="H431" s="207"/>
      <c r="I431" s="235">
        <v>1020.255</v>
      </c>
    </row>
    <row r="432" spans="1:9" s="1" customFormat="1" ht="9.75">
      <c r="A432" s="55"/>
      <c r="B432" s="66" t="s">
        <v>676</v>
      </c>
      <c r="C432" s="31" t="s">
        <v>23</v>
      </c>
      <c r="D432" s="31" t="s">
        <v>21</v>
      </c>
      <c r="E432" s="32"/>
      <c r="F432" s="205">
        <f>F433+F436</f>
        <v>17915.05</v>
      </c>
      <c r="G432" s="205">
        <f>G433+G436</f>
        <v>17602.35</v>
      </c>
      <c r="H432" s="205">
        <f>H433+H436</f>
        <v>0</v>
      </c>
      <c r="I432" s="205">
        <f>I433+I436</f>
        <v>17033.697</v>
      </c>
    </row>
    <row r="433" spans="1:9" s="1" customFormat="1" ht="9.75">
      <c r="A433" s="55"/>
      <c r="B433" s="36" t="s">
        <v>137</v>
      </c>
      <c r="C433" s="28" t="s">
        <v>23</v>
      </c>
      <c r="D433" s="28" t="s">
        <v>393</v>
      </c>
      <c r="E433" s="28"/>
      <c r="F433" s="206">
        <f aca="true" t="shared" si="32" ref="F433:I434">F434</f>
        <v>128.8</v>
      </c>
      <c r="G433" s="206">
        <f t="shared" si="32"/>
        <v>0</v>
      </c>
      <c r="H433" s="206">
        <f t="shared" si="32"/>
        <v>0</v>
      </c>
      <c r="I433" s="206">
        <f t="shared" si="32"/>
        <v>122.479</v>
      </c>
    </row>
    <row r="434" spans="1:9" s="1" customFormat="1" ht="20.25">
      <c r="A434" s="55"/>
      <c r="B434" s="36" t="s">
        <v>164</v>
      </c>
      <c r="C434" s="31" t="s">
        <v>23</v>
      </c>
      <c r="D434" s="28" t="s">
        <v>394</v>
      </c>
      <c r="E434" s="28"/>
      <c r="F434" s="206">
        <f t="shared" si="32"/>
        <v>128.8</v>
      </c>
      <c r="G434" s="206">
        <f t="shared" si="32"/>
        <v>0</v>
      </c>
      <c r="H434" s="206">
        <f t="shared" si="32"/>
        <v>0</v>
      </c>
      <c r="I434" s="206">
        <f t="shared" si="32"/>
        <v>122.479</v>
      </c>
    </row>
    <row r="435" spans="1:9" s="1" customFormat="1" ht="9.75">
      <c r="A435" s="55"/>
      <c r="B435" s="36" t="s">
        <v>255</v>
      </c>
      <c r="C435" s="28" t="s">
        <v>23</v>
      </c>
      <c r="D435" s="28" t="s">
        <v>394</v>
      </c>
      <c r="E435" s="28" t="s">
        <v>256</v>
      </c>
      <c r="F435" s="206">
        <f>128.8</f>
        <v>128.8</v>
      </c>
      <c r="G435" s="206"/>
      <c r="H435" s="206"/>
      <c r="I435" s="206">
        <v>122.479</v>
      </c>
    </row>
    <row r="436" spans="1:9" s="1" customFormat="1" ht="9.75">
      <c r="A436" s="55"/>
      <c r="B436" s="36" t="s">
        <v>694</v>
      </c>
      <c r="C436" s="28" t="s">
        <v>23</v>
      </c>
      <c r="D436" s="28" t="s">
        <v>410</v>
      </c>
      <c r="E436" s="28"/>
      <c r="F436" s="206">
        <f>F437+F439</f>
        <v>17786.25</v>
      </c>
      <c r="G436" s="206">
        <f>G437+G439</f>
        <v>17602.35</v>
      </c>
      <c r="H436" s="206">
        <f>H437+H439</f>
        <v>0</v>
      </c>
      <c r="I436" s="206">
        <f>I437+I439</f>
        <v>16911.218</v>
      </c>
    </row>
    <row r="437" spans="1:9" s="1" customFormat="1" ht="20.25">
      <c r="A437" s="55"/>
      <c r="B437" s="36" t="s">
        <v>360</v>
      </c>
      <c r="C437" s="28" t="s">
        <v>23</v>
      </c>
      <c r="D437" s="28" t="s">
        <v>411</v>
      </c>
      <c r="E437" s="28"/>
      <c r="F437" s="206">
        <f>F438</f>
        <v>17602.35</v>
      </c>
      <c r="G437" s="206">
        <f>G438</f>
        <v>17602.35</v>
      </c>
      <c r="H437" s="206">
        <f>H438</f>
        <v>0</v>
      </c>
      <c r="I437" s="206">
        <f>I438</f>
        <v>16771.98</v>
      </c>
    </row>
    <row r="438" spans="1:9" s="1" customFormat="1" ht="9.75">
      <c r="A438" s="55"/>
      <c r="B438" s="36" t="s">
        <v>255</v>
      </c>
      <c r="C438" s="28" t="s">
        <v>23</v>
      </c>
      <c r="D438" s="28" t="s">
        <v>411</v>
      </c>
      <c r="E438" s="28" t="s">
        <v>256</v>
      </c>
      <c r="F438" s="206">
        <v>17602.35</v>
      </c>
      <c r="G438" s="206">
        <f>F438</f>
        <v>17602.35</v>
      </c>
      <c r="H438" s="207"/>
      <c r="I438" s="235">
        <v>16771.98</v>
      </c>
    </row>
    <row r="439" spans="1:9" s="1" customFormat="1" ht="20.25">
      <c r="A439" s="55"/>
      <c r="B439" s="36" t="s">
        <v>499</v>
      </c>
      <c r="C439" s="31" t="s">
        <v>23</v>
      </c>
      <c r="D439" s="151" t="s">
        <v>502</v>
      </c>
      <c r="E439" s="28"/>
      <c r="F439" s="206">
        <f aca="true" t="shared" si="33" ref="F439:I440">F440</f>
        <v>183.9</v>
      </c>
      <c r="G439" s="206">
        <f t="shared" si="33"/>
        <v>0</v>
      </c>
      <c r="H439" s="206">
        <f t="shared" si="33"/>
        <v>0</v>
      </c>
      <c r="I439" s="206">
        <f t="shared" si="33"/>
        <v>139.238</v>
      </c>
    </row>
    <row r="440" spans="1:9" s="1" customFormat="1" ht="9.75">
      <c r="A440" s="55"/>
      <c r="B440" s="36" t="s">
        <v>694</v>
      </c>
      <c r="C440" s="31" t="s">
        <v>23</v>
      </c>
      <c r="D440" s="151" t="s">
        <v>502</v>
      </c>
      <c r="E440" s="28"/>
      <c r="F440" s="206">
        <f t="shared" si="33"/>
        <v>183.9</v>
      </c>
      <c r="G440" s="206">
        <f t="shared" si="33"/>
        <v>0</v>
      </c>
      <c r="H440" s="206">
        <f t="shared" si="33"/>
        <v>0</v>
      </c>
      <c r="I440" s="206">
        <f t="shared" si="33"/>
        <v>139.238</v>
      </c>
    </row>
    <row r="441" spans="1:9" s="1" customFormat="1" ht="9.75">
      <c r="A441" s="55"/>
      <c r="B441" s="36" t="s">
        <v>255</v>
      </c>
      <c r="C441" s="28" t="s">
        <v>23</v>
      </c>
      <c r="D441" s="151" t="s">
        <v>502</v>
      </c>
      <c r="E441" s="28" t="s">
        <v>256</v>
      </c>
      <c r="F441" s="206">
        <f>183.9</f>
        <v>183.9</v>
      </c>
      <c r="G441" s="206"/>
      <c r="H441" s="207"/>
      <c r="I441" s="235">
        <v>139.238</v>
      </c>
    </row>
    <row r="442" spans="1:9" s="1" customFormat="1" ht="20.25">
      <c r="A442" s="55"/>
      <c r="B442" s="284" t="s">
        <v>503</v>
      </c>
      <c r="C442" s="289" t="s">
        <v>23</v>
      </c>
      <c r="D442" s="289">
        <v>485000</v>
      </c>
      <c r="E442" s="289"/>
      <c r="F442" s="206">
        <f>F443+F445</f>
        <v>602</v>
      </c>
      <c r="G442" s="206">
        <f>G443+G445</f>
        <v>0</v>
      </c>
      <c r="H442" s="206">
        <f>H443+H445</f>
        <v>0</v>
      </c>
      <c r="I442" s="206">
        <f>I443+I445</f>
        <v>349.9</v>
      </c>
    </row>
    <row r="443" spans="1:9" s="1" customFormat="1" ht="30">
      <c r="A443" s="55"/>
      <c r="B443" s="36" t="s">
        <v>504</v>
      </c>
      <c r="C443" s="28" t="s">
        <v>23</v>
      </c>
      <c r="D443" s="28">
        <v>4851700</v>
      </c>
      <c r="E443" s="28"/>
      <c r="F443" s="206">
        <f>F444</f>
        <v>361</v>
      </c>
      <c r="G443" s="206">
        <f>G444</f>
        <v>0</v>
      </c>
      <c r="H443" s="206">
        <f>H444</f>
        <v>0</v>
      </c>
      <c r="I443" s="206">
        <f>I444</f>
        <v>349.9</v>
      </c>
    </row>
    <row r="444" spans="1:9" s="1" customFormat="1" ht="9.75">
      <c r="A444" s="55"/>
      <c r="B444" s="36" t="s">
        <v>255</v>
      </c>
      <c r="C444" s="28" t="s">
        <v>23</v>
      </c>
      <c r="D444" s="28">
        <v>4851700</v>
      </c>
      <c r="E444" s="28" t="s">
        <v>256</v>
      </c>
      <c r="F444" s="206">
        <f>361</f>
        <v>361</v>
      </c>
      <c r="G444" s="206"/>
      <c r="H444" s="207"/>
      <c r="I444" s="235">
        <v>349.9</v>
      </c>
    </row>
    <row r="445" spans="1:9" s="1" customFormat="1" ht="30">
      <c r="A445" s="55"/>
      <c r="B445" s="36" t="s">
        <v>504</v>
      </c>
      <c r="C445" s="28" t="s">
        <v>23</v>
      </c>
      <c r="D445" s="28">
        <v>4857900</v>
      </c>
      <c r="E445" s="28"/>
      <c r="F445" s="206">
        <f>F446</f>
        <v>241</v>
      </c>
      <c r="G445" s="206"/>
      <c r="H445" s="207"/>
      <c r="I445" s="235"/>
    </row>
    <row r="446" spans="1:9" s="1" customFormat="1" ht="9.75">
      <c r="A446" s="55"/>
      <c r="B446" s="36" t="s">
        <v>255</v>
      </c>
      <c r="C446" s="28" t="s">
        <v>23</v>
      </c>
      <c r="D446" s="28">
        <v>4857900</v>
      </c>
      <c r="E446" s="28" t="s">
        <v>256</v>
      </c>
      <c r="F446" s="206">
        <f>241</f>
        <v>241</v>
      </c>
      <c r="G446" s="206"/>
      <c r="H446" s="207"/>
      <c r="I446" s="235"/>
    </row>
    <row r="447" spans="1:9" s="1" customFormat="1" ht="9.75">
      <c r="A447" s="55"/>
      <c r="B447" s="65" t="s">
        <v>117</v>
      </c>
      <c r="C447" s="31" t="s">
        <v>23</v>
      </c>
      <c r="D447" s="31" t="s">
        <v>296</v>
      </c>
      <c r="E447" s="28"/>
      <c r="F447" s="206">
        <f>F448+F450</f>
        <v>3897.07065</v>
      </c>
      <c r="G447" s="206">
        <f>G448+G450</f>
        <v>0</v>
      </c>
      <c r="H447" s="206">
        <f>H448+H450</f>
        <v>3016</v>
      </c>
      <c r="I447" s="206">
        <f>I448+I450</f>
        <v>3762.7030000000004</v>
      </c>
    </row>
    <row r="448" spans="1:9" s="1" customFormat="1" ht="40.5">
      <c r="A448" s="55"/>
      <c r="B448" s="36" t="s">
        <v>419</v>
      </c>
      <c r="C448" s="28" t="s">
        <v>23</v>
      </c>
      <c r="D448" s="31">
        <v>5206100</v>
      </c>
      <c r="E448" s="28"/>
      <c r="F448" s="206">
        <f>F449</f>
        <v>1810</v>
      </c>
      <c r="G448" s="206">
        <f>G449</f>
        <v>0</v>
      </c>
      <c r="H448" s="206">
        <f>H449</f>
        <v>1810</v>
      </c>
      <c r="I448" s="206">
        <f>I449</f>
        <v>1733.919</v>
      </c>
    </row>
    <row r="449" spans="1:9" s="1" customFormat="1" ht="9.75">
      <c r="A449" s="55"/>
      <c r="B449" s="36" t="s">
        <v>255</v>
      </c>
      <c r="C449" s="31" t="s">
        <v>23</v>
      </c>
      <c r="D449" s="31">
        <v>5206100</v>
      </c>
      <c r="E449" s="28" t="s">
        <v>256</v>
      </c>
      <c r="F449" s="218">
        <v>1810</v>
      </c>
      <c r="G449" s="218"/>
      <c r="H449" s="209">
        <f>F449</f>
        <v>1810</v>
      </c>
      <c r="I449" s="235">
        <v>1733.919</v>
      </c>
    </row>
    <row r="450" spans="1:9" s="150" customFormat="1" ht="20.25">
      <c r="A450" s="149"/>
      <c r="B450" s="178" t="s">
        <v>650</v>
      </c>
      <c r="C450" s="31" t="s">
        <v>16</v>
      </c>
      <c r="D450" s="31" t="s">
        <v>497</v>
      </c>
      <c r="E450" s="28"/>
      <c r="F450" s="206">
        <f>F451+F452</f>
        <v>2087.07065</v>
      </c>
      <c r="G450" s="206">
        <f>G451+G452</f>
        <v>0</v>
      </c>
      <c r="H450" s="206">
        <f>H451+H452</f>
        <v>1206</v>
      </c>
      <c r="I450" s="206">
        <f>I451+I452</f>
        <v>2028.784</v>
      </c>
    </row>
    <row r="451" spans="1:9" s="35" customFormat="1" ht="9.75">
      <c r="A451" s="55"/>
      <c r="B451" s="38" t="s">
        <v>255</v>
      </c>
      <c r="C451" s="31" t="s">
        <v>23</v>
      </c>
      <c r="D451" s="31" t="s">
        <v>498</v>
      </c>
      <c r="E451" s="28" t="s">
        <v>256</v>
      </c>
      <c r="F451" s="206">
        <v>1206</v>
      </c>
      <c r="G451" s="206"/>
      <c r="H451" s="207">
        <f>F451</f>
        <v>1206</v>
      </c>
      <c r="I451" s="206">
        <v>1147.713</v>
      </c>
    </row>
    <row r="452" spans="1:9" s="35" customFormat="1" ht="9.75">
      <c r="A452" s="55"/>
      <c r="B452" s="38" t="s">
        <v>304</v>
      </c>
      <c r="C452" s="31" t="s">
        <v>23</v>
      </c>
      <c r="D452" s="31" t="s">
        <v>498</v>
      </c>
      <c r="E452" s="28" t="s">
        <v>305</v>
      </c>
      <c r="F452" s="206">
        <v>881.07065</v>
      </c>
      <c r="G452" s="206"/>
      <c r="H452" s="207"/>
      <c r="I452" s="206">
        <v>881.071</v>
      </c>
    </row>
    <row r="453" spans="1:9" s="35" customFormat="1" ht="14.25">
      <c r="A453" s="55"/>
      <c r="B453" s="148" t="s">
        <v>659</v>
      </c>
      <c r="C453" s="31" t="s">
        <v>660</v>
      </c>
      <c r="D453" s="31"/>
      <c r="E453" s="28"/>
      <c r="F453" s="258">
        <f aca="true" t="shared" si="34" ref="F453:I456">F454</f>
        <v>1747.8</v>
      </c>
      <c r="G453" s="258">
        <f t="shared" si="34"/>
        <v>1747.8</v>
      </c>
      <c r="H453" s="258">
        <f t="shared" si="34"/>
        <v>0</v>
      </c>
      <c r="I453" s="258">
        <f t="shared" si="34"/>
        <v>1313.258</v>
      </c>
    </row>
    <row r="454" spans="1:9" s="35" customFormat="1" ht="9.75">
      <c r="A454" s="55"/>
      <c r="B454" s="65" t="s">
        <v>603</v>
      </c>
      <c r="C454" s="31" t="s">
        <v>660</v>
      </c>
      <c r="D454" s="31" t="s">
        <v>20</v>
      </c>
      <c r="E454" s="31"/>
      <c r="F454" s="219">
        <f t="shared" si="34"/>
        <v>1747.8</v>
      </c>
      <c r="G454" s="219">
        <f t="shared" si="34"/>
        <v>1747.8</v>
      </c>
      <c r="H454" s="219">
        <f t="shared" si="34"/>
        <v>0</v>
      </c>
      <c r="I454" s="219">
        <f t="shared" si="34"/>
        <v>1313.258</v>
      </c>
    </row>
    <row r="455" spans="1:9" s="35" customFormat="1" ht="9.75">
      <c r="A455" s="55"/>
      <c r="B455" s="38" t="s">
        <v>694</v>
      </c>
      <c r="C455" s="28" t="s">
        <v>660</v>
      </c>
      <c r="D455" s="28" t="s">
        <v>408</v>
      </c>
      <c r="E455" s="28"/>
      <c r="F455" s="218">
        <f t="shared" si="34"/>
        <v>1747.8</v>
      </c>
      <c r="G455" s="218">
        <f t="shared" si="34"/>
        <v>1747.8</v>
      </c>
      <c r="H455" s="218">
        <f t="shared" si="34"/>
        <v>0</v>
      </c>
      <c r="I455" s="218">
        <f t="shared" si="34"/>
        <v>1313.258</v>
      </c>
    </row>
    <row r="456" spans="1:9" s="1" customFormat="1" ht="20.25">
      <c r="A456" s="55"/>
      <c r="B456" s="38" t="s">
        <v>360</v>
      </c>
      <c r="C456" s="28" t="s">
        <v>660</v>
      </c>
      <c r="D456" s="28" t="s">
        <v>409</v>
      </c>
      <c r="E456" s="28"/>
      <c r="F456" s="218">
        <f t="shared" si="34"/>
        <v>1747.8</v>
      </c>
      <c r="G456" s="218">
        <f t="shared" si="34"/>
        <v>1747.8</v>
      </c>
      <c r="H456" s="218">
        <f t="shared" si="34"/>
        <v>0</v>
      </c>
      <c r="I456" s="218">
        <f t="shared" si="34"/>
        <v>1313.258</v>
      </c>
    </row>
    <row r="457" spans="1:9" s="3" customFormat="1" ht="9.75">
      <c r="A457" s="51"/>
      <c r="B457" s="38" t="s">
        <v>255</v>
      </c>
      <c r="C457" s="28" t="s">
        <v>660</v>
      </c>
      <c r="D457" s="28" t="s">
        <v>409</v>
      </c>
      <c r="E457" s="28" t="s">
        <v>256</v>
      </c>
      <c r="F457" s="218">
        <v>1747.8</v>
      </c>
      <c r="G457" s="218">
        <f>F457</f>
        <v>1747.8</v>
      </c>
      <c r="H457" s="209"/>
      <c r="I457" s="212">
        <v>1313.258</v>
      </c>
    </row>
    <row r="458" spans="1:9" s="1" customFormat="1" ht="14.25">
      <c r="A458" s="55"/>
      <c r="B458" s="140" t="s">
        <v>127</v>
      </c>
      <c r="C458" s="141" t="s">
        <v>87</v>
      </c>
      <c r="D458" s="141"/>
      <c r="E458" s="141"/>
      <c r="F458" s="257">
        <f>F459+F466</f>
        <v>51199.183</v>
      </c>
      <c r="G458" s="257">
        <f>G459+G466</f>
        <v>41028.5</v>
      </c>
      <c r="H458" s="257">
        <f>H459+H466</f>
        <v>7539</v>
      </c>
      <c r="I458" s="257">
        <f>I459+I466</f>
        <v>47243.475999999995</v>
      </c>
    </row>
    <row r="459" spans="1:9" s="1" customFormat="1" ht="9.75">
      <c r="A459" s="55"/>
      <c r="B459" s="66" t="s">
        <v>677</v>
      </c>
      <c r="C459" s="31" t="s">
        <v>87</v>
      </c>
      <c r="D459" s="31" t="s">
        <v>22</v>
      </c>
      <c r="E459" s="32"/>
      <c r="F459" s="205">
        <f>F463+F460</f>
        <v>41067.183</v>
      </c>
      <c r="G459" s="205">
        <f>G463+G460</f>
        <v>41028.5</v>
      </c>
      <c r="H459" s="205">
        <f>H463+H460</f>
        <v>0</v>
      </c>
      <c r="I459" s="205">
        <f>I463+I460</f>
        <v>37894.301999999996</v>
      </c>
    </row>
    <row r="460" spans="1:9" s="1" customFormat="1" ht="9.75">
      <c r="A460" s="55"/>
      <c r="B460" s="36" t="s">
        <v>165</v>
      </c>
      <c r="C460" s="28" t="s">
        <v>87</v>
      </c>
      <c r="D460" s="28" t="s">
        <v>395</v>
      </c>
      <c r="E460" s="28"/>
      <c r="F460" s="205">
        <f aca="true" t="shared" si="35" ref="F460:I461">F461</f>
        <v>38.683</v>
      </c>
      <c r="G460" s="205">
        <f t="shared" si="35"/>
        <v>0</v>
      </c>
      <c r="H460" s="205">
        <f t="shared" si="35"/>
        <v>0</v>
      </c>
      <c r="I460" s="205">
        <f t="shared" si="35"/>
        <v>38.683</v>
      </c>
    </row>
    <row r="461" spans="1:9" s="1" customFormat="1" ht="20.25">
      <c r="A461" s="55"/>
      <c r="B461" s="36" t="s">
        <v>164</v>
      </c>
      <c r="C461" s="28" t="s">
        <v>87</v>
      </c>
      <c r="D461" s="28" t="s">
        <v>396</v>
      </c>
      <c r="E461" s="28"/>
      <c r="F461" s="205">
        <f t="shared" si="35"/>
        <v>38.683</v>
      </c>
      <c r="G461" s="205">
        <f t="shared" si="35"/>
        <v>0</v>
      </c>
      <c r="H461" s="205">
        <f t="shared" si="35"/>
        <v>0</v>
      </c>
      <c r="I461" s="205">
        <f t="shared" si="35"/>
        <v>38.683</v>
      </c>
    </row>
    <row r="462" spans="1:9" s="1" customFormat="1" ht="9.75">
      <c r="A462" s="55"/>
      <c r="B462" s="36" t="s">
        <v>255</v>
      </c>
      <c r="C462" s="28" t="s">
        <v>87</v>
      </c>
      <c r="D462" s="28" t="s">
        <v>396</v>
      </c>
      <c r="E462" s="28" t="s">
        <v>256</v>
      </c>
      <c r="F462" s="205">
        <v>38.683</v>
      </c>
      <c r="G462" s="205"/>
      <c r="H462" s="205"/>
      <c r="I462" s="205">
        <v>38.683</v>
      </c>
    </row>
    <row r="463" spans="1:9" s="1" customFormat="1" ht="9.75">
      <c r="A463" s="55"/>
      <c r="B463" s="36" t="s">
        <v>694</v>
      </c>
      <c r="C463" s="28" t="s">
        <v>87</v>
      </c>
      <c r="D463" s="28" t="s">
        <v>412</v>
      </c>
      <c r="E463" s="28"/>
      <c r="F463" s="206">
        <f>F464</f>
        <v>41028.5</v>
      </c>
      <c r="G463" s="206">
        <f aca="true" t="shared" si="36" ref="G463:I464">G464</f>
        <v>41028.5</v>
      </c>
      <c r="H463" s="206">
        <f t="shared" si="36"/>
        <v>0</v>
      </c>
      <c r="I463" s="206">
        <f t="shared" si="36"/>
        <v>37855.619</v>
      </c>
    </row>
    <row r="464" spans="1:9" s="1" customFormat="1" ht="20.25">
      <c r="A464" s="55"/>
      <c r="B464" s="36" t="s">
        <v>360</v>
      </c>
      <c r="C464" s="28" t="s">
        <v>87</v>
      </c>
      <c r="D464" s="28" t="s">
        <v>413</v>
      </c>
      <c r="E464" s="28"/>
      <c r="F464" s="206">
        <f>F465</f>
        <v>41028.5</v>
      </c>
      <c r="G464" s="206">
        <f t="shared" si="36"/>
        <v>41028.5</v>
      </c>
      <c r="H464" s="206">
        <f t="shared" si="36"/>
        <v>0</v>
      </c>
      <c r="I464" s="206">
        <f t="shared" si="36"/>
        <v>37855.619</v>
      </c>
    </row>
    <row r="465" spans="1:9" s="1" customFormat="1" ht="9.75">
      <c r="A465" s="55"/>
      <c r="B465" s="36" t="s">
        <v>255</v>
      </c>
      <c r="C465" s="28" t="s">
        <v>87</v>
      </c>
      <c r="D465" s="28" t="s">
        <v>413</v>
      </c>
      <c r="E465" s="28" t="s">
        <v>256</v>
      </c>
      <c r="F465" s="206">
        <v>41028.5</v>
      </c>
      <c r="G465" s="206">
        <f>F465</f>
        <v>41028.5</v>
      </c>
      <c r="H465" s="207"/>
      <c r="I465" s="235">
        <v>37855.619</v>
      </c>
    </row>
    <row r="466" spans="1:9" s="1" customFormat="1" ht="12.75">
      <c r="A466" s="55"/>
      <c r="B466" s="65" t="s">
        <v>117</v>
      </c>
      <c r="C466" s="116" t="s">
        <v>87</v>
      </c>
      <c r="D466" s="31" t="s">
        <v>118</v>
      </c>
      <c r="E466" s="31"/>
      <c r="F466" s="206">
        <f>F467+F471+F469</f>
        <v>10132</v>
      </c>
      <c r="G466" s="206">
        <f>G467+G471+G469</f>
        <v>0</v>
      </c>
      <c r="H466" s="206">
        <f>H467+H471+H469</f>
        <v>7539</v>
      </c>
      <c r="I466" s="206">
        <f>I467+I471+I469</f>
        <v>9349.174</v>
      </c>
    </row>
    <row r="467" spans="1:9" s="1" customFormat="1" ht="28.5">
      <c r="A467" s="55"/>
      <c r="B467" s="99" t="s">
        <v>440</v>
      </c>
      <c r="C467" s="71" t="s">
        <v>87</v>
      </c>
      <c r="D467" s="70" t="s">
        <v>441</v>
      </c>
      <c r="E467" s="28"/>
      <c r="F467" s="206">
        <f>F468</f>
        <v>6851</v>
      </c>
      <c r="G467" s="206">
        <f>G468</f>
        <v>0</v>
      </c>
      <c r="H467" s="206">
        <f>H468</f>
        <v>6851</v>
      </c>
      <c r="I467" s="206">
        <f>I468</f>
        <v>6068.997</v>
      </c>
    </row>
    <row r="468" spans="1:9" s="1" customFormat="1" ht="9.75">
      <c r="A468" s="55"/>
      <c r="B468" s="36" t="s">
        <v>255</v>
      </c>
      <c r="C468" s="71" t="s">
        <v>87</v>
      </c>
      <c r="D468" s="70" t="s">
        <v>441</v>
      </c>
      <c r="E468" s="28" t="s">
        <v>256</v>
      </c>
      <c r="F468" s="206">
        <v>6851</v>
      </c>
      <c r="G468" s="206"/>
      <c r="H468" s="207">
        <f>F468</f>
        <v>6851</v>
      </c>
      <c r="I468" s="235">
        <v>6068.997</v>
      </c>
    </row>
    <row r="469" spans="1:9" s="1" customFormat="1" ht="28.5">
      <c r="A469" s="55"/>
      <c r="B469" s="99" t="s">
        <v>57</v>
      </c>
      <c r="C469" s="71" t="s">
        <v>87</v>
      </c>
      <c r="D469" s="70" t="s">
        <v>58</v>
      </c>
      <c r="E469" s="28"/>
      <c r="F469" s="206">
        <f>F470</f>
        <v>332</v>
      </c>
      <c r="G469" s="206">
        <f>G470</f>
        <v>0</v>
      </c>
      <c r="H469" s="206">
        <f>H470</f>
        <v>332</v>
      </c>
      <c r="I469" s="206">
        <f>I470</f>
        <v>332</v>
      </c>
    </row>
    <row r="470" spans="1:9" s="1" customFormat="1" ht="9.75">
      <c r="A470" s="55"/>
      <c r="B470" s="36" t="s">
        <v>255</v>
      </c>
      <c r="C470" s="71" t="s">
        <v>87</v>
      </c>
      <c r="D470" s="70" t="s">
        <v>58</v>
      </c>
      <c r="E470" s="28" t="s">
        <v>256</v>
      </c>
      <c r="F470" s="206">
        <v>332</v>
      </c>
      <c r="G470" s="206"/>
      <c r="H470" s="207">
        <f>F470</f>
        <v>332</v>
      </c>
      <c r="I470" s="235">
        <v>332</v>
      </c>
    </row>
    <row r="471" spans="1:9" s="19" customFormat="1" ht="20.25">
      <c r="A471" s="57"/>
      <c r="B471" s="178" t="s">
        <v>650</v>
      </c>
      <c r="C471" s="31" t="s">
        <v>87</v>
      </c>
      <c r="D471" s="31" t="s">
        <v>497</v>
      </c>
      <c r="E471" s="28"/>
      <c r="F471" s="206">
        <f>F472+F473</f>
        <v>2949</v>
      </c>
      <c r="G471" s="206">
        <f>G472+G473</f>
        <v>0</v>
      </c>
      <c r="H471" s="206">
        <f>H472+H473</f>
        <v>356</v>
      </c>
      <c r="I471" s="206">
        <f>I472+I473</f>
        <v>2948.177</v>
      </c>
    </row>
    <row r="472" spans="1:9" s="23" customFormat="1" ht="12.75">
      <c r="A472" s="59"/>
      <c r="B472" s="38" t="s">
        <v>255</v>
      </c>
      <c r="C472" s="31" t="s">
        <v>87</v>
      </c>
      <c r="D472" s="31" t="s">
        <v>505</v>
      </c>
      <c r="E472" s="28" t="s">
        <v>256</v>
      </c>
      <c r="F472" s="206">
        <v>356</v>
      </c>
      <c r="G472" s="206"/>
      <c r="H472" s="207">
        <f>F472</f>
        <v>356</v>
      </c>
      <c r="I472" s="259">
        <v>356</v>
      </c>
    </row>
    <row r="473" spans="1:9" s="23" customFormat="1" ht="12.75">
      <c r="A473" s="59"/>
      <c r="B473" s="38" t="s">
        <v>304</v>
      </c>
      <c r="C473" s="31" t="s">
        <v>87</v>
      </c>
      <c r="D473" s="31" t="s">
        <v>505</v>
      </c>
      <c r="E473" s="28" t="s">
        <v>305</v>
      </c>
      <c r="F473" s="206">
        <v>2593</v>
      </c>
      <c r="G473" s="206"/>
      <c r="H473" s="207"/>
      <c r="I473" s="259">
        <v>2592.177</v>
      </c>
    </row>
    <row r="474" spans="1:9" s="12" customFormat="1" ht="14.25">
      <c r="A474" s="47"/>
      <c r="B474" s="142" t="s">
        <v>508</v>
      </c>
      <c r="C474" s="290" t="s">
        <v>506</v>
      </c>
      <c r="D474" s="141"/>
      <c r="E474" s="141"/>
      <c r="F474" s="256">
        <f>F475+F477+F479+F481+F485+F495+F498</f>
        <v>163311.725</v>
      </c>
      <c r="G474" s="256">
        <f>G475+G477+G479+G481+G485+G495+G498</f>
        <v>62355.637</v>
      </c>
      <c r="H474" s="256">
        <f>H475+H477+H479+H481+H485+H495+H498</f>
        <v>5504.237</v>
      </c>
      <c r="I474" s="256">
        <f>I475+I477+I479+I481+I485+I495+I498</f>
        <v>158416.011</v>
      </c>
    </row>
    <row r="475" spans="1:9" s="12" customFormat="1" ht="20.25">
      <c r="A475" s="47"/>
      <c r="B475" s="65" t="s">
        <v>191</v>
      </c>
      <c r="C475" s="162" t="s">
        <v>506</v>
      </c>
      <c r="D475" s="31" t="s">
        <v>690</v>
      </c>
      <c r="E475" s="141"/>
      <c r="F475" s="291">
        <f>F476</f>
        <v>3881.025</v>
      </c>
      <c r="G475" s="291">
        <f>G476</f>
        <v>0</v>
      </c>
      <c r="H475" s="291">
        <f>H476</f>
        <v>0</v>
      </c>
      <c r="I475" s="291">
        <f>I476</f>
        <v>3867.282</v>
      </c>
    </row>
    <row r="476" spans="1:9" s="12" customFormat="1" ht="14.25">
      <c r="A476" s="47"/>
      <c r="B476" s="102" t="s">
        <v>304</v>
      </c>
      <c r="C476" s="162" t="s">
        <v>506</v>
      </c>
      <c r="D476" s="28" t="s">
        <v>242</v>
      </c>
      <c r="E476" s="28" t="s">
        <v>305</v>
      </c>
      <c r="F476" s="291">
        <f>3881.025</f>
        <v>3881.025</v>
      </c>
      <c r="G476" s="256"/>
      <c r="H476" s="256"/>
      <c r="I476" s="256">
        <v>3867.282</v>
      </c>
    </row>
    <row r="477" spans="1:9" s="12" customFormat="1" ht="36">
      <c r="A477" s="47"/>
      <c r="B477" s="292" t="s">
        <v>509</v>
      </c>
      <c r="C477" s="71" t="s">
        <v>507</v>
      </c>
      <c r="D477" s="179" t="s">
        <v>511</v>
      </c>
      <c r="E477" s="141"/>
      <c r="F477" s="291">
        <f>F478</f>
        <v>87634</v>
      </c>
      <c r="G477" s="291">
        <f>G478</f>
        <v>0</v>
      </c>
      <c r="H477" s="291">
        <f>H478</f>
        <v>0</v>
      </c>
      <c r="I477" s="291">
        <f>I478</f>
        <v>87634</v>
      </c>
    </row>
    <row r="478" spans="1:9" s="12" customFormat="1" ht="14.25">
      <c r="A478" s="47"/>
      <c r="B478" s="292" t="s">
        <v>605</v>
      </c>
      <c r="C478" s="71" t="s">
        <v>507</v>
      </c>
      <c r="D478" s="179" t="s">
        <v>511</v>
      </c>
      <c r="E478" s="179" t="s">
        <v>54</v>
      </c>
      <c r="F478" s="291">
        <v>87634</v>
      </c>
      <c r="G478" s="256"/>
      <c r="H478" s="256"/>
      <c r="I478" s="256">
        <v>87634</v>
      </c>
    </row>
    <row r="479" spans="1:9" s="12" customFormat="1" ht="36">
      <c r="A479" s="47"/>
      <c r="B479" s="292" t="s">
        <v>510</v>
      </c>
      <c r="C479" s="71" t="s">
        <v>507</v>
      </c>
      <c r="D479" s="179" t="s">
        <v>512</v>
      </c>
      <c r="E479" s="141"/>
      <c r="F479" s="291">
        <f>F480</f>
        <v>1366.3</v>
      </c>
      <c r="G479" s="291">
        <f>G480</f>
        <v>0</v>
      </c>
      <c r="H479" s="291">
        <f>H480</f>
        <v>0</v>
      </c>
      <c r="I479" s="291">
        <f>I480</f>
        <v>169.919</v>
      </c>
    </row>
    <row r="480" spans="1:9" s="12" customFormat="1" ht="14.25">
      <c r="A480" s="47"/>
      <c r="B480" s="36" t="s">
        <v>255</v>
      </c>
      <c r="C480" s="71" t="s">
        <v>507</v>
      </c>
      <c r="D480" s="179" t="s">
        <v>512</v>
      </c>
      <c r="E480" s="179" t="s">
        <v>64</v>
      </c>
      <c r="F480" s="256">
        <f>1366.3</f>
        <v>1366.3</v>
      </c>
      <c r="G480" s="256"/>
      <c r="H480" s="256"/>
      <c r="I480" s="256">
        <v>169.919</v>
      </c>
    </row>
    <row r="481" spans="1:9" s="12" customFormat="1" ht="30">
      <c r="A481" s="47"/>
      <c r="B481" s="65" t="s">
        <v>273</v>
      </c>
      <c r="C481" s="32" t="s">
        <v>507</v>
      </c>
      <c r="D481" s="32" t="s">
        <v>727</v>
      </c>
      <c r="E481" s="32"/>
      <c r="F481" s="252">
        <f>F482</f>
        <v>7536.5</v>
      </c>
      <c r="G481" s="252">
        <f aca="true" t="shared" si="37" ref="G481:I483">G482</f>
        <v>7536.5</v>
      </c>
      <c r="H481" s="252">
        <f t="shared" si="37"/>
        <v>0</v>
      </c>
      <c r="I481" s="252">
        <f t="shared" si="37"/>
        <v>6705.019</v>
      </c>
    </row>
    <row r="482" spans="1:9" s="12" customFormat="1" ht="11.25">
      <c r="A482" s="47"/>
      <c r="B482" s="36" t="s">
        <v>694</v>
      </c>
      <c r="C482" s="32" t="s">
        <v>507</v>
      </c>
      <c r="D482" s="28" t="s">
        <v>356</v>
      </c>
      <c r="E482" s="28"/>
      <c r="F482" s="252">
        <f>F483</f>
        <v>7536.5</v>
      </c>
      <c r="G482" s="252">
        <f t="shared" si="37"/>
        <v>7536.5</v>
      </c>
      <c r="H482" s="252">
        <f t="shared" si="37"/>
        <v>0</v>
      </c>
      <c r="I482" s="252">
        <f t="shared" si="37"/>
        <v>6705.019</v>
      </c>
    </row>
    <row r="483" spans="1:9" s="12" customFormat="1" ht="20.25">
      <c r="A483" s="47"/>
      <c r="B483" s="36" t="s">
        <v>360</v>
      </c>
      <c r="C483" s="32" t="s">
        <v>507</v>
      </c>
      <c r="D483" s="28" t="s">
        <v>357</v>
      </c>
      <c r="E483" s="28"/>
      <c r="F483" s="252">
        <f>F484</f>
        <v>7536.5</v>
      </c>
      <c r="G483" s="252">
        <f t="shared" si="37"/>
        <v>7536.5</v>
      </c>
      <c r="H483" s="252">
        <f t="shared" si="37"/>
        <v>0</v>
      </c>
      <c r="I483" s="252">
        <f t="shared" si="37"/>
        <v>6705.019</v>
      </c>
    </row>
    <row r="484" spans="1:9" s="12" customFormat="1" ht="11.25">
      <c r="A484" s="47"/>
      <c r="B484" s="36" t="s">
        <v>255</v>
      </c>
      <c r="C484" s="32" t="s">
        <v>507</v>
      </c>
      <c r="D484" s="28" t="s">
        <v>357</v>
      </c>
      <c r="E484" s="28" t="s">
        <v>256</v>
      </c>
      <c r="F484" s="252">
        <v>7536.5</v>
      </c>
      <c r="G484" s="252">
        <f>F484</f>
        <v>7536.5</v>
      </c>
      <c r="H484" s="260"/>
      <c r="I484" s="227">
        <v>6705.019</v>
      </c>
    </row>
    <row r="485" spans="1:9" s="12" customFormat="1" ht="20.25">
      <c r="A485" s="47"/>
      <c r="B485" s="65" t="s">
        <v>17</v>
      </c>
      <c r="C485" s="32" t="s">
        <v>507</v>
      </c>
      <c r="D485" s="31" t="s">
        <v>18</v>
      </c>
      <c r="E485" s="31"/>
      <c r="F485" s="205">
        <f>F486+F489</f>
        <v>49465.9</v>
      </c>
      <c r="G485" s="205">
        <f>G486+G489</f>
        <v>49314.9</v>
      </c>
      <c r="H485" s="205">
        <f>H486+H489</f>
        <v>0</v>
      </c>
      <c r="I485" s="205">
        <f>I486+I489</f>
        <v>46611.791000000005</v>
      </c>
    </row>
    <row r="486" spans="1:9" s="12" customFormat="1" ht="9.75">
      <c r="A486" s="47"/>
      <c r="B486" s="36" t="s">
        <v>137</v>
      </c>
      <c r="C486" s="32" t="s">
        <v>507</v>
      </c>
      <c r="D486" s="28" t="s">
        <v>397</v>
      </c>
      <c r="E486" s="28"/>
      <c r="F486" s="205">
        <f aca="true" t="shared" si="38" ref="F486:I487">F487</f>
        <v>151</v>
      </c>
      <c r="G486" s="205">
        <f t="shared" si="38"/>
        <v>0</v>
      </c>
      <c r="H486" s="205">
        <f t="shared" si="38"/>
        <v>0</v>
      </c>
      <c r="I486" s="205">
        <f t="shared" si="38"/>
        <v>100.154</v>
      </c>
    </row>
    <row r="487" spans="1:9" s="12" customFormat="1" ht="20.25">
      <c r="A487" s="47"/>
      <c r="B487" s="36" t="s">
        <v>164</v>
      </c>
      <c r="C487" s="32" t="s">
        <v>507</v>
      </c>
      <c r="D487" s="28" t="s">
        <v>398</v>
      </c>
      <c r="E487" s="28"/>
      <c r="F487" s="205">
        <f t="shared" si="38"/>
        <v>151</v>
      </c>
      <c r="G487" s="205">
        <f t="shared" si="38"/>
        <v>0</v>
      </c>
      <c r="H487" s="205">
        <f t="shared" si="38"/>
        <v>0</v>
      </c>
      <c r="I487" s="205">
        <f t="shared" si="38"/>
        <v>100.154</v>
      </c>
    </row>
    <row r="488" spans="1:9" s="12" customFormat="1" ht="9.75">
      <c r="A488" s="47"/>
      <c r="B488" s="36" t="s">
        <v>255</v>
      </c>
      <c r="C488" s="32" t="s">
        <v>507</v>
      </c>
      <c r="D488" s="28" t="s">
        <v>398</v>
      </c>
      <c r="E488" s="28" t="s">
        <v>256</v>
      </c>
      <c r="F488" s="205">
        <f>151</f>
        <v>151</v>
      </c>
      <c r="G488" s="205"/>
      <c r="H488" s="205"/>
      <c r="I488" s="205">
        <v>100.154</v>
      </c>
    </row>
    <row r="489" spans="1:9" s="12" customFormat="1" ht="20.25">
      <c r="A489" s="47"/>
      <c r="B489" s="36" t="s">
        <v>110</v>
      </c>
      <c r="C489" s="32" t="s">
        <v>507</v>
      </c>
      <c r="D489" s="28" t="s">
        <v>417</v>
      </c>
      <c r="E489" s="28"/>
      <c r="F489" s="206">
        <f>F490+F492</f>
        <v>49314.9</v>
      </c>
      <c r="G489" s="206">
        <f>G490+G492</f>
        <v>49314.9</v>
      </c>
      <c r="H489" s="206">
        <f>H490+H492</f>
        <v>0</v>
      </c>
      <c r="I489" s="206">
        <f>I490+I492</f>
        <v>46511.637</v>
      </c>
    </row>
    <row r="490" spans="1:9" s="12" customFormat="1" ht="20.25">
      <c r="A490" s="47"/>
      <c r="B490" s="36" t="s">
        <v>360</v>
      </c>
      <c r="C490" s="32" t="s">
        <v>507</v>
      </c>
      <c r="D490" s="28" t="s">
        <v>418</v>
      </c>
      <c r="E490" s="28"/>
      <c r="F490" s="206">
        <f>F491</f>
        <v>49299.4</v>
      </c>
      <c r="G490" s="206">
        <f>G491</f>
        <v>49299.4</v>
      </c>
      <c r="H490" s="206">
        <f>H491</f>
        <v>0</v>
      </c>
      <c r="I490" s="206">
        <f>I491</f>
        <v>46496.637</v>
      </c>
    </row>
    <row r="491" spans="1:9" s="12" customFormat="1" ht="9.75">
      <c r="A491" s="47"/>
      <c r="B491" s="36" t="s">
        <v>255</v>
      </c>
      <c r="C491" s="32" t="s">
        <v>507</v>
      </c>
      <c r="D491" s="28" t="s">
        <v>418</v>
      </c>
      <c r="E491" s="28" t="s">
        <v>256</v>
      </c>
      <c r="F491" s="206">
        <v>49299.4</v>
      </c>
      <c r="G491" s="206">
        <f>F491</f>
        <v>49299.4</v>
      </c>
      <c r="H491" s="207"/>
      <c r="I491" s="227">
        <v>46496.637</v>
      </c>
    </row>
    <row r="492" spans="1:9" s="12" customFormat="1" ht="40.5">
      <c r="A492" s="47"/>
      <c r="B492" s="36" t="s">
        <v>434</v>
      </c>
      <c r="C492" s="32" t="s">
        <v>507</v>
      </c>
      <c r="D492" s="28" t="s">
        <v>438</v>
      </c>
      <c r="E492" s="28"/>
      <c r="F492" s="206">
        <f aca="true" t="shared" si="39" ref="F492:I493">F493</f>
        <v>15.5</v>
      </c>
      <c r="G492" s="206">
        <f t="shared" si="39"/>
        <v>15.5</v>
      </c>
      <c r="H492" s="206">
        <f t="shared" si="39"/>
        <v>0</v>
      </c>
      <c r="I492" s="206">
        <f t="shared" si="39"/>
        <v>15</v>
      </c>
    </row>
    <row r="493" spans="1:9" s="12" customFormat="1" ht="9.75">
      <c r="A493" s="47"/>
      <c r="B493" s="36" t="s">
        <v>694</v>
      </c>
      <c r="C493" s="32" t="s">
        <v>507</v>
      </c>
      <c r="D493" s="28" t="s">
        <v>438</v>
      </c>
      <c r="E493" s="28"/>
      <c r="F493" s="206">
        <f t="shared" si="39"/>
        <v>15.5</v>
      </c>
      <c r="G493" s="206">
        <f t="shared" si="39"/>
        <v>15.5</v>
      </c>
      <c r="H493" s="206">
        <f t="shared" si="39"/>
        <v>0</v>
      </c>
      <c r="I493" s="206">
        <f t="shared" si="39"/>
        <v>15</v>
      </c>
    </row>
    <row r="494" spans="1:9" s="12" customFormat="1" ht="9.75">
      <c r="A494" s="47"/>
      <c r="B494" s="36" t="s">
        <v>255</v>
      </c>
      <c r="C494" s="32" t="s">
        <v>507</v>
      </c>
      <c r="D494" s="28" t="s">
        <v>438</v>
      </c>
      <c r="E494" s="28" t="s">
        <v>256</v>
      </c>
      <c r="F494" s="206">
        <v>15.5</v>
      </c>
      <c r="G494" s="206">
        <f>F494</f>
        <v>15.5</v>
      </c>
      <c r="H494" s="207"/>
      <c r="I494" s="227">
        <v>15</v>
      </c>
    </row>
    <row r="495" spans="1:9" s="12" customFormat="1" ht="22.5">
      <c r="A495" s="47"/>
      <c r="B495" s="72" t="s">
        <v>132</v>
      </c>
      <c r="C495" s="32" t="s">
        <v>507</v>
      </c>
      <c r="D495" s="114">
        <v>4850000</v>
      </c>
      <c r="E495" s="114"/>
      <c r="F495" s="218">
        <f>F496</f>
        <v>6628</v>
      </c>
      <c r="G495" s="218">
        <f aca="true" t="shared" si="40" ref="G495:I496">G496</f>
        <v>5504.237</v>
      </c>
      <c r="H495" s="218">
        <f t="shared" si="40"/>
        <v>5504.237</v>
      </c>
      <c r="I495" s="218">
        <f t="shared" si="40"/>
        <v>6628</v>
      </c>
    </row>
    <row r="496" spans="1:9" s="8" customFormat="1" ht="40.5">
      <c r="A496" s="60"/>
      <c r="B496" s="36" t="s">
        <v>469</v>
      </c>
      <c r="C496" s="32" t="s">
        <v>507</v>
      </c>
      <c r="D496" s="28">
        <v>4859700</v>
      </c>
      <c r="E496" s="28"/>
      <c r="F496" s="218">
        <f>F497</f>
        <v>6628</v>
      </c>
      <c r="G496" s="218">
        <f t="shared" si="40"/>
        <v>5504.237</v>
      </c>
      <c r="H496" s="218">
        <f t="shared" si="40"/>
        <v>5504.237</v>
      </c>
      <c r="I496" s="218">
        <f t="shared" si="40"/>
        <v>6628</v>
      </c>
    </row>
    <row r="497" spans="1:9" s="8" customFormat="1" ht="11.25">
      <c r="A497" s="60"/>
      <c r="B497" s="36" t="s">
        <v>654</v>
      </c>
      <c r="C497" s="32" t="s">
        <v>507</v>
      </c>
      <c r="D497" s="28">
        <v>4859700</v>
      </c>
      <c r="E497" s="28" t="s">
        <v>240</v>
      </c>
      <c r="F497" s="218">
        <v>6628</v>
      </c>
      <c r="G497" s="218">
        <f>16030-12030+1484.237+20</f>
        <v>5504.237</v>
      </c>
      <c r="H497" s="218">
        <f>16030-12030+1484.237+20</f>
        <v>5504.237</v>
      </c>
      <c r="I497" s="218">
        <v>6628</v>
      </c>
    </row>
    <row r="498" spans="1:9" s="21" customFormat="1" ht="20.25">
      <c r="A498" s="58"/>
      <c r="B498" s="36" t="s">
        <v>513</v>
      </c>
      <c r="C498" s="32" t="s">
        <v>507</v>
      </c>
      <c r="D498" s="28">
        <v>7710000</v>
      </c>
      <c r="E498" s="28"/>
      <c r="F498" s="218">
        <f>F499</f>
        <v>6800</v>
      </c>
      <c r="G498" s="218">
        <f>G499</f>
        <v>0</v>
      </c>
      <c r="H498" s="218">
        <f>H499</f>
        <v>0</v>
      </c>
      <c r="I498" s="218">
        <f>I499</f>
        <v>6800</v>
      </c>
    </row>
    <row r="499" spans="1:9" s="21" customFormat="1" ht="12.75">
      <c r="A499" s="58"/>
      <c r="B499" s="36" t="s">
        <v>255</v>
      </c>
      <c r="C499" s="32" t="s">
        <v>507</v>
      </c>
      <c r="D499" s="28">
        <v>7710000</v>
      </c>
      <c r="E499" s="28" t="s">
        <v>240</v>
      </c>
      <c r="F499" s="218">
        <v>6800</v>
      </c>
      <c r="G499" s="218"/>
      <c r="H499" s="209"/>
      <c r="I499" s="261">
        <v>6800</v>
      </c>
    </row>
    <row r="500" spans="1:9" s="12" customFormat="1" ht="12.75">
      <c r="A500" s="47"/>
      <c r="B500" s="120" t="s">
        <v>25</v>
      </c>
      <c r="C500" s="79" t="s">
        <v>24</v>
      </c>
      <c r="D500" s="79"/>
      <c r="E500" s="79"/>
      <c r="F500" s="193">
        <f>F501+F505+F516+F640+F660</f>
        <v>700802.9058200001</v>
      </c>
      <c r="G500" s="193">
        <f>G501+G505+G516+G640+G660</f>
        <v>20329.85</v>
      </c>
      <c r="H500" s="193">
        <f>H501+H505+H516+H640+H660</f>
        <v>651980.68882</v>
      </c>
      <c r="I500" s="193">
        <f>I501+I505+I516+I640+I660</f>
        <v>679034.8019999999</v>
      </c>
    </row>
    <row r="501" spans="1:9" s="1" customFormat="1" ht="12.75">
      <c r="A501" s="55"/>
      <c r="B501" s="115" t="s">
        <v>26</v>
      </c>
      <c r="C501" s="116" t="s">
        <v>27</v>
      </c>
      <c r="D501" s="116"/>
      <c r="E501" s="116"/>
      <c r="F501" s="262">
        <f aca="true" t="shared" si="41" ref="F501:I503">F502</f>
        <v>4907</v>
      </c>
      <c r="G501" s="262">
        <f t="shared" si="41"/>
        <v>4907</v>
      </c>
      <c r="H501" s="262">
        <f t="shared" si="41"/>
        <v>0</v>
      </c>
      <c r="I501" s="262">
        <f t="shared" si="41"/>
        <v>4085.833</v>
      </c>
    </row>
    <row r="502" spans="1:9" s="1" customFormat="1" ht="9.75">
      <c r="A502" s="55"/>
      <c r="B502" s="105" t="s">
        <v>28</v>
      </c>
      <c r="C502" s="31" t="s">
        <v>27</v>
      </c>
      <c r="D502" s="31" t="s">
        <v>29</v>
      </c>
      <c r="E502" s="31"/>
      <c r="F502" s="219">
        <f>F503</f>
        <v>4907</v>
      </c>
      <c r="G502" s="219">
        <f t="shared" si="41"/>
        <v>4907</v>
      </c>
      <c r="H502" s="219">
        <f t="shared" si="41"/>
        <v>0</v>
      </c>
      <c r="I502" s="219">
        <f t="shared" si="41"/>
        <v>4085.833</v>
      </c>
    </row>
    <row r="503" spans="1:9" s="21" customFormat="1" ht="30">
      <c r="A503" s="58"/>
      <c r="B503" s="38" t="s">
        <v>377</v>
      </c>
      <c r="C503" s="28" t="s">
        <v>27</v>
      </c>
      <c r="D503" s="28" t="s">
        <v>426</v>
      </c>
      <c r="E503" s="28"/>
      <c r="F503" s="219">
        <f>F504</f>
        <v>4907</v>
      </c>
      <c r="G503" s="219">
        <f t="shared" si="41"/>
        <v>4907</v>
      </c>
      <c r="H503" s="219">
        <f t="shared" si="41"/>
        <v>0</v>
      </c>
      <c r="I503" s="219">
        <f t="shared" si="41"/>
        <v>4085.833</v>
      </c>
    </row>
    <row r="504" spans="1:9" s="3" customFormat="1" ht="9.75">
      <c r="A504" s="51"/>
      <c r="B504" s="38" t="s">
        <v>420</v>
      </c>
      <c r="C504" s="28" t="s">
        <v>27</v>
      </c>
      <c r="D504" s="28" t="s">
        <v>426</v>
      </c>
      <c r="E504" s="28" t="s">
        <v>277</v>
      </c>
      <c r="F504" s="219">
        <v>4907</v>
      </c>
      <c r="G504" s="219">
        <f>F504</f>
        <v>4907</v>
      </c>
      <c r="H504" s="207"/>
      <c r="I504" s="212">
        <v>4085.833</v>
      </c>
    </row>
    <row r="505" spans="1:9" s="1" customFormat="1" ht="12.75">
      <c r="A505" s="55"/>
      <c r="B505" s="67" t="s">
        <v>30</v>
      </c>
      <c r="C505" s="116" t="s">
        <v>31</v>
      </c>
      <c r="D505" s="33"/>
      <c r="E505" s="33"/>
      <c r="F505" s="204">
        <f aca="true" t="shared" si="42" ref="F505:I506">F506</f>
        <v>103908</v>
      </c>
      <c r="G505" s="204">
        <f t="shared" si="42"/>
        <v>3221</v>
      </c>
      <c r="H505" s="204">
        <f t="shared" si="42"/>
        <v>100687</v>
      </c>
      <c r="I505" s="204">
        <f t="shared" si="42"/>
        <v>103447.42900000002</v>
      </c>
    </row>
    <row r="506" spans="1:9" s="1" customFormat="1" ht="9.75">
      <c r="A506" s="55"/>
      <c r="B506" s="66" t="s">
        <v>32</v>
      </c>
      <c r="C506" s="86" t="s">
        <v>31</v>
      </c>
      <c r="D506" s="32" t="s">
        <v>606</v>
      </c>
      <c r="E506" s="32"/>
      <c r="F506" s="205">
        <f t="shared" si="42"/>
        <v>103908</v>
      </c>
      <c r="G506" s="205">
        <f t="shared" si="42"/>
        <v>3221</v>
      </c>
      <c r="H506" s="205">
        <f t="shared" si="42"/>
        <v>100687</v>
      </c>
      <c r="I506" s="205">
        <f t="shared" si="42"/>
        <v>103447.42900000002</v>
      </c>
    </row>
    <row r="507" spans="1:9" s="1" customFormat="1" ht="9.75">
      <c r="A507" s="55"/>
      <c r="B507" s="36" t="s">
        <v>694</v>
      </c>
      <c r="C507" s="28" t="s">
        <v>31</v>
      </c>
      <c r="D507" s="28" t="s">
        <v>607</v>
      </c>
      <c r="E507" s="28"/>
      <c r="F507" s="206">
        <f>F509+F511</f>
        <v>103908</v>
      </c>
      <c r="G507" s="206">
        <f>G509+G511</f>
        <v>3221</v>
      </c>
      <c r="H507" s="206">
        <f>H509+H511</f>
        <v>100687</v>
      </c>
      <c r="I507" s="206">
        <f>I509+I511</f>
        <v>103447.42900000002</v>
      </c>
    </row>
    <row r="508" spans="1:9" s="1" customFormat="1" ht="9.75">
      <c r="A508" s="55"/>
      <c r="B508" s="36" t="s">
        <v>42</v>
      </c>
      <c r="C508" s="28"/>
      <c r="D508" s="28"/>
      <c r="E508" s="28"/>
      <c r="F508" s="206"/>
      <c r="G508" s="206"/>
      <c r="H508" s="207"/>
      <c r="I508" s="235"/>
    </row>
    <row r="509" spans="1:9" s="1" customFormat="1" ht="30">
      <c r="A509" s="55"/>
      <c r="B509" s="109" t="s">
        <v>116</v>
      </c>
      <c r="C509" s="28" t="s">
        <v>31</v>
      </c>
      <c r="D509" s="28" t="s">
        <v>608</v>
      </c>
      <c r="E509" s="28"/>
      <c r="F509" s="206">
        <f>F510</f>
        <v>3221</v>
      </c>
      <c r="G509" s="206">
        <f>G510</f>
        <v>3221</v>
      </c>
      <c r="H509" s="206">
        <f>H510</f>
        <v>0</v>
      </c>
      <c r="I509" s="206">
        <f>I510</f>
        <v>2944.884</v>
      </c>
    </row>
    <row r="510" spans="1:9" s="27" customFormat="1" ht="9.75">
      <c r="A510" s="61"/>
      <c r="B510" s="36" t="s">
        <v>255</v>
      </c>
      <c r="C510" s="28" t="s">
        <v>31</v>
      </c>
      <c r="D510" s="28" t="s">
        <v>608</v>
      </c>
      <c r="E510" s="28" t="s">
        <v>256</v>
      </c>
      <c r="F510" s="206">
        <v>3221</v>
      </c>
      <c r="G510" s="206">
        <f>F510</f>
        <v>3221</v>
      </c>
      <c r="H510" s="207"/>
      <c r="I510" s="263">
        <v>2944.884</v>
      </c>
    </row>
    <row r="511" spans="1:9" s="27" customFormat="1" ht="40.5">
      <c r="A511" s="61"/>
      <c r="B511" s="109" t="s">
        <v>83</v>
      </c>
      <c r="C511" s="85" t="s">
        <v>31</v>
      </c>
      <c r="D511" s="29" t="s">
        <v>607</v>
      </c>
      <c r="E511" s="29"/>
      <c r="F511" s="206">
        <f>F512+F514</f>
        <v>100687</v>
      </c>
      <c r="G511" s="206">
        <f>G512+G514</f>
        <v>0</v>
      </c>
      <c r="H511" s="206">
        <f>H512+H514</f>
        <v>100687</v>
      </c>
      <c r="I511" s="206">
        <f>I512+I514</f>
        <v>100502.54500000001</v>
      </c>
    </row>
    <row r="512" spans="1:9" s="27" customFormat="1" ht="28.5">
      <c r="A512" s="61"/>
      <c r="B512" s="122" t="s">
        <v>447</v>
      </c>
      <c r="C512" s="86" t="s">
        <v>31</v>
      </c>
      <c r="D512" s="29" t="s">
        <v>609</v>
      </c>
      <c r="E512" s="32"/>
      <c r="F512" s="264">
        <f>F513</f>
        <v>62326</v>
      </c>
      <c r="G512" s="264">
        <f>G513</f>
        <v>0</v>
      </c>
      <c r="H512" s="264">
        <f>H513</f>
        <v>62326</v>
      </c>
      <c r="I512" s="264">
        <f>I513</f>
        <v>62200.245</v>
      </c>
    </row>
    <row r="513" spans="1:9" s="27" customFormat="1" ht="9.75">
      <c r="A513" s="61"/>
      <c r="B513" s="36" t="s">
        <v>255</v>
      </c>
      <c r="C513" s="86" t="s">
        <v>31</v>
      </c>
      <c r="D513" s="29" t="s">
        <v>609</v>
      </c>
      <c r="E513" s="32" t="s">
        <v>256</v>
      </c>
      <c r="F513" s="265">
        <v>62326</v>
      </c>
      <c r="G513" s="265"/>
      <c r="H513" s="266">
        <f>F513</f>
        <v>62326</v>
      </c>
      <c r="I513" s="263">
        <v>62200.245</v>
      </c>
    </row>
    <row r="514" spans="1:9" s="21" customFormat="1" ht="38.25">
      <c r="A514" s="58"/>
      <c r="B514" s="122" t="s">
        <v>450</v>
      </c>
      <c r="C514" s="86" t="s">
        <v>31</v>
      </c>
      <c r="D514" s="29" t="s">
        <v>610</v>
      </c>
      <c r="E514" s="32"/>
      <c r="F514" s="265">
        <f>F515</f>
        <v>38361</v>
      </c>
      <c r="G514" s="265">
        <f>G515</f>
        <v>0</v>
      </c>
      <c r="H514" s="265">
        <f>H515</f>
        <v>38361</v>
      </c>
      <c r="I514" s="265">
        <f>I515</f>
        <v>38302.3</v>
      </c>
    </row>
    <row r="515" spans="1:9" s="2" customFormat="1" ht="12.75">
      <c r="A515" s="144"/>
      <c r="B515" s="36" t="s">
        <v>255</v>
      </c>
      <c r="C515" s="86" t="s">
        <v>31</v>
      </c>
      <c r="D515" s="29" t="s">
        <v>610</v>
      </c>
      <c r="E515" s="32" t="s">
        <v>256</v>
      </c>
      <c r="F515" s="264">
        <v>38361</v>
      </c>
      <c r="G515" s="265"/>
      <c r="H515" s="266">
        <f>F515</f>
        <v>38361</v>
      </c>
      <c r="I515" s="208">
        <v>38302.3</v>
      </c>
    </row>
    <row r="516" spans="1:9" s="3" customFormat="1" ht="12.75">
      <c r="A516" s="51"/>
      <c r="B516" s="123" t="s">
        <v>33</v>
      </c>
      <c r="C516" s="116" t="s">
        <v>34</v>
      </c>
      <c r="D516" s="116"/>
      <c r="E516" s="116"/>
      <c r="F516" s="231">
        <f>F517+F522+F631+F637</f>
        <v>510837.3558200001</v>
      </c>
      <c r="G516" s="231">
        <f>G517+G522+G631+G637</f>
        <v>1910.1399999999999</v>
      </c>
      <c r="H516" s="231">
        <f>H517+H522+H631+H637</f>
        <v>502921.8488200001</v>
      </c>
      <c r="I516" s="231">
        <f>I517+I522+I631+I637+I636</f>
        <v>491489.54999999993</v>
      </c>
    </row>
    <row r="517" spans="1:9" s="3" customFormat="1" ht="12.75">
      <c r="A517" s="51"/>
      <c r="B517" s="100" t="s">
        <v>439</v>
      </c>
      <c r="C517" s="180" t="s">
        <v>34</v>
      </c>
      <c r="D517" s="180" t="s">
        <v>139</v>
      </c>
      <c r="E517" s="162"/>
      <c r="F517" s="231">
        <f>F518+F519</f>
        <v>3590.6549999999997</v>
      </c>
      <c r="G517" s="231">
        <f>G518+G519</f>
        <v>824.14</v>
      </c>
      <c r="H517" s="231">
        <f>H518+H519</f>
        <v>2766.515</v>
      </c>
      <c r="I517" s="231">
        <f>I518+I519</f>
        <v>3590.6549999999997</v>
      </c>
    </row>
    <row r="518" spans="1:9" s="3" customFormat="1" ht="12.75">
      <c r="A518" s="51"/>
      <c r="B518" s="36" t="s">
        <v>255</v>
      </c>
      <c r="C518" s="180" t="s">
        <v>34</v>
      </c>
      <c r="D518" s="180" t="s">
        <v>139</v>
      </c>
      <c r="E518" s="162" t="s">
        <v>54</v>
      </c>
      <c r="F518" s="218">
        <v>2766.515</v>
      </c>
      <c r="G518" s="218">
        <v>0</v>
      </c>
      <c r="H518" s="237">
        <f>F518</f>
        <v>2766.515</v>
      </c>
      <c r="I518" s="212">
        <v>2766.515</v>
      </c>
    </row>
    <row r="519" spans="1:9" s="3" customFormat="1" ht="12.75">
      <c r="A519" s="51"/>
      <c r="B519" s="38" t="s">
        <v>223</v>
      </c>
      <c r="C519" s="180" t="s">
        <v>34</v>
      </c>
      <c r="D519" s="180" t="s">
        <v>139</v>
      </c>
      <c r="E519" s="28">
        <v>900</v>
      </c>
      <c r="F519" s="218">
        <v>824.14</v>
      </c>
      <c r="G519" s="218">
        <f>F519</f>
        <v>824.14</v>
      </c>
      <c r="H519" s="237"/>
      <c r="I519" s="212">
        <v>824.14</v>
      </c>
    </row>
    <row r="520" spans="1:9" s="3" customFormat="1" ht="12.75">
      <c r="A520" s="51"/>
      <c r="B520" s="143" t="s">
        <v>451</v>
      </c>
      <c r="C520" s="124" t="s">
        <v>34</v>
      </c>
      <c r="D520" s="145" t="s">
        <v>35</v>
      </c>
      <c r="E520" s="145"/>
      <c r="F520" s="250"/>
      <c r="G520" s="250">
        <f>G522</f>
        <v>586</v>
      </c>
      <c r="H520" s="250">
        <f>H522</f>
        <v>499396.09367000003</v>
      </c>
      <c r="I520" s="250">
        <f>I522</f>
        <v>486752.7079999999</v>
      </c>
    </row>
    <row r="521" spans="1:9" s="21" customFormat="1" ht="12.75">
      <c r="A521" s="58"/>
      <c r="B521" s="66" t="s">
        <v>88</v>
      </c>
      <c r="C521" s="31"/>
      <c r="D521" s="32"/>
      <c r="E521" s="32"/>
      <c r="F521" s="205"/>
      <c r="G521" s="205"/>
      <c r="H521" s="226"/>
      <c r="I521" s="261"/>
    </row>
    <row r="522" spans="1:9" s="26" customFormat="1" ht="20.25">
      <c r="A522" s="62"/>
      <c r="B522" s="127" t="s">
        <v>452</v>
      </c>
      <c r="C522" s="31" t="s">
        <v>34</v>
      </c>
      <c r="D522" s="32" t="s">
        <v>35</v>
      </c>
      <c r="E522" s="32"/>
      <c r="F522" s="205">
        <f>F524+F526+F529+F531+F533+F538+F540+F542+F544+F546+F548+F550+F553+F556+F559+F562+F565+F568+F571+F574+F577+F580+F585+F588+F591+F594+F597+F600+F603+F606+F613+F618+F621+F623+F626</f>
        <v>505885.8936700001</v>
      </c>
      <c r="G522" s="205">
        <f>G524+G526+G529+G531+G533+G538+G540+G542+G544+G546+G548+G550+G553+G556+G559+G562+G565+G568+G571+G574+G577+G580+G585+G588+G591+G594+G597+G600+G603+G606+G613+G618+G621+G623+G626</f>
        <v>586</v>
      </c>
      <c r="H522" s="205">
        <f>H524+H526+H529+H531+H533+H538+H540+H542+H544+H546+H548+H550+H553+H556+H559+H562+H565+H568+H571+H574+H577+H580+H585+H588+H591+H594+H597+H600+H603+H606+H613+H618+H621+H623+H626</f>
        <v>499396.09367000003</v>
      </c>
      <c r="I522" s="205">
        <f>I524+I526+I529+I531+I533+I538+I540+I542+I544+I546+I548+I550+I553+I556+I559+I562+I565+I568+I571+I574+I577+I580+I585+I588+I591+I594+I597+I600+I603+I606+I613+I618+I621+I623+I626</f>
        <v>486752.7079999999</v>
      </c>
    </row>
    <row r="523" spans="1:9" s="26" customFormat="1" ht="12.75">
      <c r="A523" s="62"/>
      <c r="B523" s="127" t="s">
        <v>84</v>
      </c>
      <c r="C523" s="31"/>
      <c r="D523" s="32"/>
      <c r="E523" s="116"/>
      <c r="F523" s="231" t="s">
        <v>133</v>
      </c>
      <c r="G523" s="231"/>
      <c r="H523" s="237"/>
      <c r="I523" s="267"/>
    </row>
    <row r="524" spans="1:9" s="26" customFormat="1" ht="20.25">
      <c r="A524" s="62"/>
      <c r="B524" s="127" t="s">
        <v>150</v>
      </c>
      <c r="C524" s="31" t="s">
        <v>34</v>
      </c>
      <c r="D524" s="32" t="s">
        <v>151</v>
      </c>
      <c r="E524" s="116"/>
      <c r="F524" s="231">
        <f>F525</f>
        <v>3541.4</v>
      </c>
      <c r="G524" s="231">
        <f>G525</f>
        <v>0</v>
      </c>
      <c r="H524" s="231">
        <f>H525</f>
        <v>0</v>
      </c>
      <c r="I524" s="231">
        <f>I525</f>
        <v>2781.632</v>
      </c>
    </row>
    <row r="525" spans="1:9" s="26" customFormat="1" ht="12.75">
      <c r="A525" s="62"/>
      <c r="B525" s="304" t="s">
        <v>420</v>
      </c>
      <c r="C525" s="31" t="s">
        <v>34</v>
      </c>
      <c r="D525" s="32" t="s">
        <v>151</v>
      </c>
      <c r="E525" s="126" t="s">
        <v>277</v>
      </c>
      <c r="F525" s="231">
        <f>3541.4</f>
        <v>3541.4</v>
      </c>
      <c r="G525" s="231"/>
      <c r="H525" s="237"/>
      <c r="I525" s="267">
        <v>2781.632</v>
      </c>
    </row>
    <row r="526" spans="1:9" s="26" customFormat="1" ht="20.25">
      <c r="A526" s="62"/>
      <c r="B526" s="119" t="s">
        <v>453</v>
      </c>
      <c r="C526" s="31" t="s">
        <v>34</v>
      </c>
      <c r="D526" s="32" t="s">
        <v>454</v>
      </c>
      <c r="E526" s="126"/>
      <c r="F526" s="265">
        <f aca="true" t="shared" si="43" ref="F526:I527">F527</f>
        <v>10806</v>
      </c>
      <c r="G526" s="264">
        <f t="shared" si="43"/>
        <v>0</v>
      </c>
      <c r="H526" s="264">
        <f t="shared" si="43"/>
        <v>10806</v>
      </c>
      <c r="I526" s="264">
        <f t="shared" si="43"/>
        <v>10734.354</v>
      </c>
    </row>
    <row r="527" spans="1:9" s="26" customFormat="1" ht="18.75">
      <c r="A527" s="62"/>
      <c r="B527" s="110" t="s">
        <v>455</v>
      </c>
      <c r="C527" s="31" t="s">
        <v>34</v>
      </c>
      <c r="D527" s="32" t="s">
        <v>456</v>
      </c>
      <c r="E527" s="126"/>
      <c r="F527" s="265">
        <f t="shared" si="43"/>
        <v>10806</v>
      </c>
      <c r="G527" s="265">
        <f t="shared" si="43"/>
        <v>0</v>
      </c>
      <c r="H527" s="265">
        <f t="shared" si="43"/>
        <v>10806</v>
      </c>
      <c r="I527" s="265">
        <f t="shared" si="43"/>
        <v>10734.354</v>
      </c>
    </row>
    <row r="528" spans="1:9" s="26" customFormat="1" ht="10.5" thickBot="1">
      <c r="A528" s="62"/>
      <c r="B528" s="304" t="s">
        <v>420</v>
      </c>
      <c r="C528" s="31" t="s">
        <v>34</v>
      </c>
      <c r="D528" s="32" t="s">
        <v>456</v>
      </c>
      <c r="E528" s="126" t="s">
        <v>277</v>
      </c>
      <c r="F528" s="265">
        <v>10806</v>
      </c>
      <c r="G528" s="265"/>
      <c r="H528" s="266">
        <f>F528</f>
        <v>10806</v>
      </c>
      <c r="I528" s="267">
        <v>10734.354</v>
      </c>
    </row>
    <row r="529" spans="1:9" s="26" customFormat="1" ht="41.25" thickBot="1">
      <c r="A529" s="62"/>
      <c r="B529" s="175" t="s">
        <v>227</v>
      </c>
      <c r="C529" s="173">
        <v>1003</v>
      </c>
      <c r="D529" s="32">
        <v>5053401</v>
      </c>
      <c r="E529" s="126"/>
      <c r="F529" s="265">
        <f>F530</f>
        <v>49512.59867</v>
      </c>
      <c r="G529" s="265">
        <f>G530</f>
        <v>0</v>
      </c>
      <c r="H529" s="265">
        <f>H530</f>
        <v>49512.59867</v>
      </c>
      <c r="I529" s="265">
        <f>I530</f>
        <v>33675.156</v>
      </c>
    </row>
    <row r="530" spans="1:9" s="26" customFormat="1" ht="9.75">
      <c r="A530" s="62"/>
      <c r="B530" s="174" t="s">
        <v>420</v>
      </c>
      <c r="C530" s="31">
        <v>1003</v>
      </c>
      <c r="D530" s="32">
        <v>5053401</v>
      </c>
      <c r="E530" s="171" t="s">
        <v>284</v>
      </c>
      <c r="F530" s="265">
        <f>51553.8663-2041.26763</f>
        <v>49512.59867</v>
      </c>
      <c r="G530" s="265"/>
      <c r="H530" s="266">
        <f>F530</f>
        <v>49512.59867</v>
      </c>
      <c r="I530" s="267">
        <v>33675.156</v>
      </c>
    </row>
    <row r="531" spans="1:9" s="26" customFormat="1" ht="9.75">
      <c r="A531" s="62"/>
      <c r="B531" s="192" t="s">
        <v>253</v>
      </c>
      <c r="C531" s="31" t="s">
        <v>34</v>
      </c>
      <c r="D531" s="32">
        <v>5055512</v>
      </c>
      <c r="E531" s="126"/>
      <c r="F531" s="265">
        <f>F532</f>
        <v>31642</v>
      </c>
      <c r="G531" s="264">
        <f>G532</f>
        <v>0</v>
      </c>
      <c r="H531" s="264">
        <f>H532</f>
        <v>31642</v>
      </c>
      <c r="I531" s="264">
        <f>I532</f>
        <v>31641.885</v>
      </c>
    </row>
    <row r="532" spans="1:9" s="26" customFormat="1" ht="9.75">
      <c r="A532" s="62"/>
      <c r="B532" s="38" t="s">
        <v>420</v>
      </c>
      <c r="C532" s="31" t="s">
        <v>34</v>
      </c>
      <c r="D532" s="32">
        <v>5055512</v>
      </c>
      <c r="E532" s="126" t="s">
        <v>277</v>
      </c>
      <c r="F532" s="265">
        <v>31642</v>
      </c>
      <c r="G532" s="265"/>
      <c r="H532" s="266">
        <f>F532</f>
        <v>31642</v>
      </c>
      <c r="I532" s="267">
        <v>31641.885</v>
      </c>
    </row>
    <row r="533" spans="1:9" s="26" customFormat="1" ht="9.75">
      <c r="A533" s="62"/>
      <c r="B533" s="118" t="s">
        <v>457</v>
      </c>
      <c r="C533" s="31" t="s">
        <v>34</v>
      </c>
      <c r="D533" s="32" t="s">
        <v>459</v>
      </c>
      <c r="E533" s="126"/>
      <c r="F533" s="265">
        <f>F534+F536</f>
        <v>40234.2</v>
      </c>
      <c r="G533" s="264">
        <f>G534+G536</f>
        <v>0</v>
      </c>
      <c r="H533" s="264">
        <f>H534+H536</f>
        <v>40234.2</v>
      </c>
      <c r="I533" s="264">
        <f>I534+I536</f>
        <v>40170.303</v>
      </c>
    </row>
    <row r="534" spans="1:9" s="26" customFormat="1" ht="9.75">
      <c r="A534" s="62"/>
      <c r="B534" s="76" t="s">
        <v>461</v>
      </c>
      <c r="C534" s="31" t="s">
        <v>34</v>
      </c>
      <c r="D534" s="32" t="s">
        <v>458</v>
      </c>
      <c r="E534" s="126"/>
      <c r="F534" s="265">
        <f>F535</f>
        <v>34724</v>
      </c>
      <c r="G534" s="264">
        <f>G535</f>
        <v>0</v>
      </c>
      <c r="H534" s="264">
        <f>H535</f>
        <v>34724</v>
      </c>
      <c r="I534" s="264">
        <f>I535</f>
        <v>34682.38</v>
      </c>
    </row>
    <row r="535" spans="1:9" s="26" customFormat="1" ht="9.75">
      <c r="A535" s="62"/>
      <c r="B535" s="38" t="s">
        <v>420</v>
      </c>
      <c r="C535" s="31" t="s">
        <v>34</v>
      </c>
      <c r="D535" s="32" t="s">
        <v>458</v>
      </c>
      <c r="E535" s="126" t="s">
        <v>277</v>
      </c>
      <c r="F535" s="265">
        <v>34724</v>
      </c>
      <c r="G535" s="265"/>
      <c r="H535" s="266">
        <f>F535</f>
        <v>34724</v>
      </c>
      <c r="I535" s="267">
        <v>34682.38</v>
      </c>
    </row>
    <row r="536" spans="1:9" s="26" customFormat="1" ht="38.25">
      <c r="A536" s="62"/>
      <c r="B536" s="110" t="s">
        <v>519</v>
      </c>
      <c r="C536" s="31" t="s">
        <v>34</v>
      </c>
      <c r="D536" s="32" t="s">
        <v>460</v>
      </c>
      <c r="E536" s="126"/>
      <c r="F536" s="265">
        <f>F537</f>
        <v>5510.2</v>
      </c>
      <c r="G536" s="265">
        <f>G537</f>
        <v>0</v>
      </c>
      <c r="H536" s="265">
        <f>H537</f>
        <v>5510.2</v>
      </c>
      <c r="I536" s="265">
        <f>I537</f>
        <v>5487.923</v>
      </c>
    </row>
    <row r="537" spans="1:9" s="26" customFormat="1" ht="9.75">
      <c r="A537" s="62"/>
      <c r="B537" s="38" t="s">
        <v>420</v>
      </c>
      <c r="C537" s="31" t="s">
        <v>34</v>
      </c>
      <c r="D537" s="32" t="s">
        <v>460</v>
      </c>
      <c r="E537" s="126" t="s">
        <v>277</v>
      </c>
      <c r="F537" s="265">
        <v>5510.2</v>
      </c>
      <c r="G537" s="265"/>
      <c r="H537" s="266">
        <f>F537</f>
        <v>5510.2</v>
      </c>
      <c r="I537" s="267">
        <v>5487.923</v>
      </c>
    </row>
    <row r="538" spans="1:9" s="26" customFormat="1" ht="28.5">
      <c r="A538" s="62"/>
      <c r="B538" s="110" t="s">
        <v>520</v>
      </c>
      <c r="C538" s="31" t="s">
        <v>34</v>
      </c>
      <c r="D538" s="32">
        <v>5056500</v>
      </c>
      <c r="E538" s="126"/>
      <c r="F538" s="265">
        <f>F539</f>
        <v>11000</v>
      </c>
      <c r="G538" s="264">
        <f>G539</f>
        <v>0</v>
      </c>
      <c r="H538" s="264">
        <f>H539</f>
        <v>11000</v>
      </c>
      <c r="I538" s="264">
        <f>I539</f>
        <v>11000</v>
      </c>
    </row>
    <row r="539" spans="1:9" s="26" customFormat="1" ht="9.75">
      <c r="A539" s="62"/>
      <c r="B539" s="38" t="s">
        <v>448</v>
      </c>
      <c r="C539" s="31" t="s">
        <v>34</v>
      </c>
      <c r="D539" s="32">
        <v>5056500</v>
      </c>
      <c r="E539" s="126" t="s">
        <v>277</v>
      </c>
      <c r="F539" s="265">
        <f>11000</f>
        <v>11000</v>
      </c>
      <c r="G539" s="265"/>
      <c r="H539" s="266">
        <f>F539</f>
        <v>11000</v>
      </c>
      <c r="I539" s="267">
        <v>11000</v>
      </c>
    </row>
    <row r="540" spans="1:9" s="26" customFormat="1" ht="28.5">
      <c r="A540" s="62"/>
      <c r="B540" s="110" t="s">
        <v>520</v>
      </c>
      <c r="C540" s="31">
        <v>1003</v>
      </c>
      <c r="D540" s="32">
        <v>5053600</v>
      </c>
      <c r="E540" s="171"/>
      <c r="F540" s="265">
        <f>F541</f>
        <v>430</v>
      </c>
      <c r="G540" s="264">
        <f>G541</f>
        <v>0</v>
      </c>
      <c r="H540" s="264">
        <f>H541</f>
        <v>430</v>
      </c>
      <c r="I540" s="264">
        <f>I541</f>
        <v>430</v>
      </c>
    </row>
    <row r="541" spans="1:9" s="26" customFormat="1" ht="9.75">
      <c r="A541" s="62"/>
      <c r="B541" s="38" t="s">
        <v>449</v>
      </c>
      <c r="C541" s="31">
        <v>1003</v>
      </c>
      <c r="D541" s="32">
        <v>5053600</v>
      </c>
      <c r="E541" s="171" t="s">
        <v>284</v>
      </c>
      <c r="F541" s="265">
        <v>430</v>
      </c>
      <c r="G541" s="265"/>
      <c r="H541" s="266">
        <f>F541</f>
        <v>430</v>
      </c>
      <c r="I541" s="267">
        <v>430</v>
      </c>
    </row>
    <row r="542" spans="1:9" s="26" customFormat="1" ht="20.25">
      <c r="A542" s="62"/>
      <c r="B542" s="38" t="s">
        <v>147</v>
      </c>
      <c r="C542" s="31" t="s">
        <v>34</v>
      </c>
      <c r="D542" s="32" t="s">
        <v>148</v>
      </c>
      <c r="E542" s="171"/>
      <c r="F542" s="265">
        <f>F543</f>
        <v>28.6</v>
      </c>
      <c r="G542" s="265">
        <f>G543</f>
        <v>0</v>
      </c>
      <c r="H542" s="265">
        <f>H543</f>
        <v>0</v>
      </c>
      <c r="I542" s="265">
        <f>I543</f>
        <v>19.282</v>
      </c>
    </row>
    <row r="543" spans="1:9" s="26" customFormat="1" ht="9.75">
      <c r="A543" s="62"/>
      <c r="B543" s="38" t="s">
        <v>149</v>
      </c>
      <c r="C543" s="31" t="s">
        <v>34</v>
      </c>
      <c r="D543" s="32" t="s">
        <v>148</v>
      </c>
      <c r="E543" s="171" t="s">
        <v>284</v>
      </c>
      <c r="F543" s="265">
        <v>28.6</v>
      </c>
      <c r="G543" s="265"/>
      <c r="H543" s="266"/>
      <c r="I543" s="267">
        <v>19.282</v>
      </c>
    </row>
    <row r="544" spans="1:9" s="26" customFormat="1" ht="20.25">
      <c r="A544" s="62"/>
      <c r="B544" s="38" t="s">
        <v>523</v>
      </c>
      <c r="C544" s="31" t="s">
        <v>34</v>
      </c>
      <c r="D544" s="32" t="s">
        <v>522</v>
      </c>
      <c r="E544" s="126"/>
      <c r="F544" s="265">
        <f>F545</f>
        <v>95870</v>
      </c>
      <c r="G544" s="265">
        <f>G545</f>
        <v>0</v>
      </c>
      <c r="H544" s="265">
        <f>H545</f>
        <v>95870</v>
      </c>
      <c r="I544" s="265">
        <f>I545</f>
        <v>95342.665</v>
      </c>
    </row>
    <row r="545" spans="1:9" s="26" customFormat="1" ht="9.75">
      <c r="A545" s="62"/>
      <c r="B545" s="38" t="s">
        <v>420</v>
      </c>
      <c r="C545" s="31" t="s">
        <v>34</v>
      </c>
      <c r="D545" s="32" t="s">
        <v>522</v>
      </c>
      <c r="E545" s="126" t="s">
        <v>277</v>
      </c>
      <c r="F545" s="265">
        <v>95870</v>
      </c>
      <c r="G545" s="265"/>
      <c r="H545" s="266">
        <f>F545</f>
        <v>95870</v>
      </c>
      <c r="I545" s="267">
        <v>95342.665</v>
      </c>
    </row>
    <row r="546" spans="1:9" s="26" customFormat="1" ht="20.25">
      <c r="A546" s="62"/>
      <c r="B546" s="38" t="s">
        <v>70</v>
      </c>
      <c r="C546" s="31" t="s">
        <v>34</v>
      </c>
      <c r="D546" s="32" t="s">
        <v>294</v>
      </c>
      <c r="E546" s="126"/>
      <c r="F546" s="265">
        <f>F547</f>
        <v>3488.195</v>
      </c>
      <c r="G546" s="264">
        <f>G547</f>
        <v>0</v>
      </c>
      <c r="H546" s="264">
        <f>H547</f>
        <v>3488.195</v>
      </c>
      <c r="I546" s="264">
        <f>I547</f>
        <v>3488.194</v>
      </c>
    </row>
    <row r="547" spans="1:9" s="26" customFormat="1" ht="9.75">
      <c r="A547" s="62"/>
      <c r="B547" s="38" t="s">
        <v>420</v>
      </c>
      <c r="C547" s="31" t="s">
        <v>34</v>
      </c>
      <c r="D547" s="32" t="s">
        <v>294</v>
      </c>
      <c r="E547" s="126" t="s">
        <v>277</v>
      </c>
      <c r="F547" s="265">
        <f>3488.195</f>
        <v>3488.195</v>
      </c>
      <c r="G547" s="265"/>
      <c r="H547" s="266">
        <f>F547</f>
        <v>3488.195</v>
      </c>
      <c r="I547" s="267">
        <v>3488.194</v>
      </c>
    </row>
    <row r="548" spans="1:9" s="26" customFormat="1" ht="20.25">
      <c r="A548" s="62"/>
      <c r="B548" s="38" t="s">
        <v>71</v>
      </c>
      <c r="C548" s="31" t="s">
        <v>34</v>
      </c>
      <c r="D548" s="32" t="s">
        <v>140</v>
      </c>
      <c r="E548" s="126"/>
      <c r="F548" s="265">
        <f>F549</f>
        <v>1742.7</v>
      </c>
      <c r="G548" s="265">
        <f>G549</f>
        <v>0</v>
      </c>
      <c r="H548" s="265">
        <f>H549</f>
        <v>0</v>
      </c>
      <c r="I548" s="265">
        <f>I549</f>
        <v>1738.551</v>
      </c>
    </row>
    <row r="549" spans="1:9" s="26" customFormat="1" ht="9.75">
      <c r="A549" s="62"/>
      <c r="B549" s="38" t="s">
        <v>420</v>
      </c>
      <c r="C549" s="31" t="s">
        <v>34</v>
      </c>
      <c r="D549" s="32" t="s">
        <v>140</v>
      </c>
      <c r="E549" s="126" t="s">
        <v>277</v>
      </c>
      <c r="F549" s="265">
        <f>1742.7</f>
        <v>1742.7</v>
      </c>
      <c r="G549" s="265"/>
      <c r="H549" s="266"/>
      <c r="I549" s="267">
        <v>1738.551</v>
      </c>
    </row>
    <row r="550" spans="1:9" s="26" customFormat="1" ht="20.25">
      <c r="A550" s="62"/>
      <c r="B550" s="38" t="s">
        <v>524</v>
      </c>
      <c r="C550" s="31" t="s">
        <v>34</v>
      </c>
      <c r="D550" s="32" t="s">
        <v>525</v>
      </c>
      <c r="E550" s="126"/>
      <c r="F550" s="265">
        <f>F551</f>
        <v>34636</v>
      </c>
      <c r="G550" s="264">
        <f aca="true" t="shared" si="44" ref="G550:I551">G551</f>
        <v>0</v>
      </c>
      <c r="H550" s="264">
        <f t="shared" si="44"/>
        <v>34636</v>
      </c>
      <c r="I550" s="264">
        <f t="shared" si="44"/>
        <v>33849.844</v>
      </c>
    </row>
    <row r="551" spans="1:9" s="26" customFormat="1" ht="20.25">
      <c r="A551" s="62"/>
      <c r="B551" s="38" t="s">
        <v>249</v>
      </c>
      <c r="C551" s="31" t="s">
        <v>34</v>
      </c>
      <c r="D551" s="32" t="s">
        <v>252</v>
      </c>
      <c r="E551" s="126"/>
      <c r="F551" s="265">
        <f>F552</f>
        <v>34636</v>
      </c>
      <c r="G551" s="265">
        <f t="shared" si="44"/>
        <v>0</v>
      </c>
      <c r="H551" s="265">
        <f t="shared" si="44"/>
        <v>34636</v>
      </c>
      <c r="I551" s="265">
        <f t="shared" si="44"/>
        <v>33849.844</v>
      </c>
    </row>
    <row r="552" spans="1:9" s="26" customFormat="1" ht="9.75">
      <c r="A552" s="62"/>
      <c r="B552" s="38" t="s">
        <v>420</v>
      </c>
      <c r="C552" s="31" t="s">
        <v>34</v>
      </c>
      <c r="D552" s="32" t="s">
        <v>252</v>
      </c>
      <c r="E552" s="126" t="s">
        <v>277</v>
      </c>
      <c r="F552" s="265">
        <v>34636</v>
      </c>
      <c r="G552" s="265"/>
      <c r="H552" s="266">
        <f>F552</f>
        <v>34636</v>
      </c>
      <c r="I552" s="267">
        <v>33849.844</v>
      </c>
    </row>
    <row r="553" spans="1:9" s="26" customFormat="1" ht="40.5">
      <c r="A553" s="62"/>
      <c r="B553" s="38" t="s">
        <v>68</v>
      </c>
      <c r="C553" s="31" t="s">
        <v>34</v>
      </c>
      <c r="D553" s="32" t="s">
        <v>172</v>
      </c>
      <c r="E553" s="126"/>
      <c r="F553" s="265">
        <f aca="true" t="shared" si="45" ref="F553:I554">F554</f>
        <v>553</v>
      </c>
      <c r="G553" s="264">
        <f t="shared" si="45"/>
        <v>0</v>
      </c>
      <c r="H553" s="264">
        <f t="shared" si="45"/>
        <v>553</v>
      </c>
      <c r="I553" s="264">
        <f t="shared" si="45"/>
        <v>552.75</v>
      </c>
    </row>
    <row r="554" spans="1:9" s="26" customFormat="1" ht="20.25">
      <c r="A554" s="62"/>
      <c r="B554" s="38" t="s">
        <v>173</v>
      </c>
      <c r="C554" s="31" t="s">
        <v>34</v>
      </c>
      <c r="D554" s="32" t="s">
        <v>174</v>
      </c>
      <c r="E554" s="126"/>
      <c r="F554" s="265">
        <f t="shared" si="45"/>
        <v>553</v>
      </c>
      <c r="G554" s="265">
        <f t="shared" si="45"/>
        <v>0</v>
      </c>
      <c r="H554" s="265">
        <f t="shared" si="45"/>
        <v>553</v>
      </c>
      <c r="I554" s="265">
        <f t="shared" si="45"/>
        <v>552.75</v>
      </c>
    </row>
    <row r="555" spans="1:9" s="26" customFormat="1" ht="9.75">
      <c r="A555" s="62"/>
      <c r="B555" s="38" t="s">
        <v>420</v>
      </c>
      <c r="C555" s="31" t="s">
        <v>34</v>
      </c>
      <c r="D555" s="32" t="s">
        <v>174</v>
      </c>
      <c r="E555" s="126" t="s">
        <v>277</v>
      </c>
      <c r="F555" s="265">
        <v>553</v>
      </c>
      <c r="G555" s="265"/>
      <c r="H555" s="266">
        <f>F555</f>
        <v>553</v>
      </c>
      <c r="I555" s="267">
        <v>552.75</v>
      </c>
    </row>
    <row r="556" spans="1:9" s="26" customFormat="1" ht="20.25">
      <c r="A556" s="62"/>
      <c r="B556" s="38" t="s">
        <v>69</v>
      </c>
      <c r="C556" s="31" t="s">
        <v>34</v>
      </c>
      <c r="D556" s="32" t="s">
        <v>169</v>
      </c>
      <c r="E556" s="126"/>
      <c r="F556" s="265">
        <f aca="true" t="shared" si="46" ref="F556:I557">F557</f>
        <v>222</v>
      </c>
      <c r="G556" s="264">
        <f t="shared" si="46"/>
        <v>0</v>
      </c>
      <c r="H556" s="264">
        <f t="shared" si="46"/>
        <v>222</v>
      </c>
      <c r="I556" s="264">
        <f t="shared" si="46"/>
        <v>217.654</v>
      </c>
    </row>
    <row r="557" spans="1:9" s="26" customFormat="1" ht="20.25">
      <c r="A557" s="62"/>
      <c r="B557" s="38" t="s">
        <v>171</v>
      </c>
      <c r="C557" s="31" t="s">
        <v>34</v>
      </c>
      <c r="D557" s="32" t="s">
        <v>170</v>
      </c>
      <c r="E557" s="126"/>
      <c r="F557" s="265">
        <f t="shared" si="46"/>
        <v>222</v>
      </c>
      <c r="G557" s="265">
        <f t="shared" si="46"/>
        <v>0</v>
      </c>
      <c r="H557" s="265">
        <f t="shared" si="46"/>
        <v>222</v>
      </c>
      <c r="I557" s="265">
        <f t="shared" si="46"/>
        <v>217.654</v>
      </c>
    </row>
    <row r="558" spans="1:9" s="26" customFormat="1" ht="9.75">
      <c r="A558" s="62"/>
      <c r="B558" s="38" t="s">
        <v>420</v>
      </c>
      <c r="C558" s="31" t="s">
        <v>34</v>
      </c>
      <c r="D558" s="32" t="s">
        <v>170</v>
      </c>
      <c r="E558" s="126" t="s">
        <v>277</v>
      </c>
      <c r="F558" s="265">
        <v>222</v>
      </c>
      <c r="G558" s="265"/>
      <c r="H558" s="266">
        <f>F558</f>
        <v>222</v>
      </c>
      <c r="I558" s="267">
        <v>217.654</v>
      </c>
    </row>
    <row r="559" spans="1:9" s="26" customFormat="1" ht="20.25">
      <c r="A559" s="62"/>
      <c r="B559" s="38" t="s">
        <v>526</v>
      </c>
      <c r="C559" s="31" t="s">
        <v>34</v>
      </c>
      <c r="D559" s="32" t="s">
        <v>9</v>
      </c>
      <c r="E559" s="126"/>
      <c r="F559" s="265">
        <f aca="true" t="shared" si="47" ref="F559:I560">F560</f>
        <v>10</v>
      </c>
      <c r="G559" s="264">
        <f t="shared" si="47"/>
        <v>0</v>
      </c>
      <c r="H559" s="264">
        <f t="shared" si="47"/>
        <v>10</v>
      </c>
      <c r="I559" s="264">
        <f t="shared" si="47"/>
        <v>9.704</v>
      </c>
    </row>
    <row r="560" spans="1:9" s="26" customFormat="1" ht="9.75">
      <c r="A560" s="62"/>
      <c r="B560" s="38" t="s">
        <v>527</v>
      </c>
      <c r="C560" s="31" t="s">
        <v>34</v>
      </c>
      <c r="D560" s="32" t="s">
        <v>10</v>
      </c>
      <c r="E560" s="126"/>
      <c r="F560" s="265">
        <f t="shared" si="47"/>
        <v>10</v>
      </c>
      <c r="G560" s="265">
        <f t="shared" si="47"/>
        <v>0</v>
      </c>
      <c r="H560" s="265">
        <f t="shared" si="47"/>
        <v>10</v>
      </c>
      <c r="I560" s="265">
        <f t="shared" si="47"/>
        <v>9.704</v>
      </c>
    </row>
    <row r="561" spans="1:9" s="26" customFormat="1" ht="9.75">
      <c r="A561" s="62"/>
      <c r="B561" s="38" t="s">
        <v>420</v>
      </c>
      <c r="C561" s="31" t="s">
        <v>34</v>
      </c>
      <c r="D561" s="32" t="s">
        <v>10</v>
      </c>
      <c r="E561" s="126" t="s">
        <v>277</v>
      </c>
      <c r="F561" s="265">
        <v>10</v>
      </c>
      <c r="G561" s="265"/>
      <c r="H561" s="266">
        <f>F561</f>
        <v>10</v>
      </c>
      <c r="I561" s="267">
        <v>9.704</v>
      </c>
    </row>
    <row r="562" spans="1:9" s="26" customFormat="1" ht="30">
      <c r="A562" s="62"/>
      <c r="B562" s="38" t="s">
        <v>528</v>
      </c>
      <c r="C562" s="31" t="s">
        <v>34</v>
      </c>
      <c r="D562" s="32" t="s">
        <v>141</v>
      </c>
      <c r="E562" s="126"/>
      <c r="F562" s="265">
        <f aca="true" t="shared" si="48" ref="F562:I563">F563</f>
        <v>13386</v>
      </c>
      <c r="G562" s="264">
        <f t="shared" si="48"/>
        <v>0</v>
      </c>
      <c r="H562" s="264">
        <f t="shared" si="48"/>
        <v>13386</v>
      </c>
      <c r="I562" s="264">
        <f t="shared" si="48"/>
        <v>13117.288</v>
      </c>
    </row>
    <row r="563" spans="1:9" s="26" customFormat="1" ht="9.75">
      <c r="A563" s="62"/>
      <c r="B563" s="38" t="s">
        <v>529</v>
      </c>
      <c r="C563" s="31" t="s">
        <v>34</v>
      </c>
      <c r="D563" s="32" t="s">
        <v>142</v>
      </c>
      <c r="E563" s="126"/>
      <c r="F563" s="265">
        <f>F564</f>
        <v>13386</v>
      </c>
      <c r="G563" s="265">
        <f t="shared" si="48"/>
        <v>0</v>
      </c>
      <c r="H563" s="265">
        <f t="shared" si="48"/>
        <v>13386</v>
      </c>
      <c r="I563" s="265">
        <f t="shared" si="48"/>
        <v>13117.288</v>
      </c>
    </row>
    <row r="564" spans="1:9" s="26" customFormat="1" ht="9.75">
      <c r="A564" s="62"/>
      <c r="B564" s="38" t="s">
        <v>420</v>
      </c>
      <c r="C564" s="31" t="s">
        <v>34</v>
      </c>
      <c r="D564" s="32" t="s">
        <v>142</v>
      </c>
      <c r="E564" s="126" t="s">
        <v>277</v>
      </c>
      <c r="F564" s="265">
        <v>13386</v>
      </c>
      <c r="G564" s="265"/>
      <c r="H564" s="266">
        <f>F564</f>
        <v>13386</v>
      </c>
      <c r="I564" s="267">
        <v>13117.288</v>
      </c>
    </row>
    <row r="565" spans="1:9" s="26" customFormat="1" ht="20.25">
      <c r="A565" s="62"/>
      <c r="B565" s="38" t="s">
        <v>143</v>
      </c>
      <c r="C565" s="31" t="s">
        <v>34</v>
      </c>
      <c r="D565" s="32" t="s">
        <v>145</v>
      </c>
      <c r="E565" s="126"/>
      <c r="F565" s="265">
        <f aca="true" t="shared" si="49" ref="F565:I566">F566</f>
        <v>155</v>
      </c>
      <c r="G565" s="300">
        <f t="shared" si="49"/>
        <v>0</v>
      </c>
      <c r="H565" s="300">
        <f t="shared" si="49"/>
        <v>0</v>
      </c>
      <c r="I565" s="265">
        <f t="shared" si="49"/>
        <v>152.462</v>
      </c>
    </row>
    <row r="566" spans="1:9" s="26" customFormat="1" ht="20.25">
      <c r="A566" s="62"/>
      <c r="B566" s="38" t="s">
        <v>144</v>
      </c>
      <c r="C566" s="31" t="s">
        <v>34</v>
      </c>
      <c r="D566" s="32" t="s">
        <v>146</v>
      </c>
      <c r="E566" s="126"/>
      <c r="F566" s="265">
        <f t="shared" si="49"/>
        <v>155</v>
      </c>
      <c r="G566" s="265">
        <f t="shared" si="49"/>
        <v>0</v>
      </c>
      <c r="H566" s="265">
        <f t="shared" si="49"/>
        <v>0</v>
      </c>
      <c r="I566" s="265">
        <f t="shared" si="49"/>
        <v>152.462</v>
      </c>
    </row>
    <row r="567" spans="1:9" s="26" customFormat="1" ht="9.75">
      <c r="A567" s="62"/>
      <c r="B567" s="38" t="s">
        <v>420</v>
      </c>
      <c r="C567" s="31" t="s">
        <v>34</v>
      </c>
      <c r="D567" s="32" t="s">
        <v>146</v>
      </c>
      <c r="E567" s="126" t="s">
        <v>277</v>
      </c>
      <c r="F567" s="265">
        <f>155</f>
        <v>155</v>
      </c>
      <c r="G567" s="265"/>
      <c r="H567" s="266"/>
      <c r="I567" s="267">
        <v>152.462</v>
      </c>
    </row>
    <row r="568" spans="1:9" s="26" customFormat="1" ht="20.25">
      <c r="A568" s="62"/>
      <c r="B568" s="38" t="s">
        <v>531</v>
      </c>
      <c r="C568" s="31" t="s">
        <v>34</v>
      </c>
      <c r="D568" s="32" t="s">
        <v>533</v>
      </c>
      <c r="E568" s="126"/>
      <c r="F568" s="265">
        <f aca="true" t="shared" si="50" ref="F568:I569">F569</f>
        <v>94</v>
      </c>
      <c r="G568" s="264">
        <f t="shared" si="50"/>
        <v>0</v>
      </c>
      <c r="H568" s="264">
        <f t="shared" si="50"/>
        <v>94</v>
      </c>
      <c r="I568" s="264">
        <f t="shared" si="50"/>
        <v>91.988</v>
      </c>
    </row>
    <row r="569" spans="1:9" s="26" customFormat="1" ht="9.75">
      <c r="A569" s="62"/>
      <c r="B569" s="38" t="s">
        <v>532</v>
      </c>
      <c r="C569" s="31" t="s">
        <v>34</v>
      </c>
      <c r="D569" s="32" t="s">
        <v>534</v>
      </c>
      <c r="E569" s="126"/>
      <c r="F569" s="265">
        <f t="shared" si="50"/>
        <v>94</v>
      </c>
      <c r="G569" s="265">
        <f t="shared" si="50"/>
        <v>0</v>
      </c>
      <c r="H569" s="265">
        <f t="shared" si="50"/>
        <v>94</v>
      </c>
      <c r="I569" s="265">
        <f t="shared" si="50"/>
        <v>91.988</v>
      </c>
    </row>
    <row r="570" spans="1:9" s="26" customFormat="1" ht="9.75">
      <c r="A570" s="62"/>
      <c r="B570" s="38" t="s">
        <v>420</v>
      </c>
      <c r="C570" s="31" t="s">
        <v>34</v>
      </c>
      <c r="D570" s="32" t="s">
        <v>534</v>
      </c>
      <c r="E570" s="126" t="s">
        <v>277</v>
      </c>
      <c r="F570" s="265">
        <v>94</v>
      </c>
      <c r="G570" s="265"/>
      <c r="H570" s="266">
        <f>F570</f>
        <v>94</v>
      </c>
      <c r="I570" s="267">
        <v>91.988</v>
      </c>
    </row>
    <row r="571" spans="1:9" s="26" customFormat="1" ht="40.5">
      <c r="A571" s="62"/>
      <c r="B571" s="38" t="s">
        <v>535</v>
      </c>
      <c r="C571" s="31" t="s">
        <v>34</v>
      </c>
      <c r="D571" s="32" t="s">
        <v>536</v>
      </c>
      <c r="E571" s="126"/>
      <c r="F571" s="265">
        <f aca="true" t="shared" si="51" ref="F571:I572">F572</f>
        <v>0.4</v>
      </c>
      <c r="G571" s="264">
        <f t="shared" si="51"/>
        <v>0</v>
      </c>
      <c r="H571" s="264">
        <f t="shared" si="51"/>
        <v>0.4</v>
      </c>
      <c r="I571" s="264">
        <f t="shared" si="51"/>
        <v>0.361</v>
      </c>
    </row>
    <row r="572" spans="1:9" s="26" customFormat="1" ht="9.75">
      <c r="A572" s="62"/>
      <c r="B572" s="38" t="s">
        <v>537</v>
      </c>
      <c r="C572" s="31" t="s">
        <v>34</v>
      </c>
      <c r="D572" s="32" t="s">
        <v>538</v>
      </c>
      <c r="E572" s="126"/>
      <c r="F572" s="265">
        <f t="shared" si="51"/>
        <v>0.4</v>
      </c>
      <c r="G572" s="265">
        <f t="shared" si="51"/>
        <v>0</v>
      </c>
      <c r="H572" s="265">
        <f t="shared" si="51"/>
        <v>0.4</v>
      </c>
      <c r="I572" s="265">
        <f t="shared" si="51"/>
        <v>0.361</v>
      </c>
    </row>
    <row r="573" spans="1:9" s="26" customFormat="1" ht="9.75">
      <c r="A573" s="62"/>
      <c r="B573" s="38" t="s">
        <v>420</v>
      </c>
      <c r="C573" s="31" t="s">
        <v>34</v>
      </c>
      <c r="D573" s="32" t="s">
        <v>538</v>
      </c>
      <c r="E573" s="126" t="s">
        <v>277</v>
      </c>
      <c r="F573" s="265">
        <v>0.4</v>
      </c>
      <c r="G573" s="265"/>
      <c r="H573" s="266">
        <f>F573</f>
        <v>0.4</v>
      </c>
      <c r="I573" s="267">
        <v>0.361</v>
      </c>
    </row>
    <row r="574" spans="1:9" s="26" customFormat="1" ht="40.5">
      <c r="A574" s="62"/>
      <c r="B574" s="38" t="s">
        <v>539</v>
      </c>
      <c r="C574" s="31" t="s">
        <v>34</v>
      </c>
      <c r="D574" s="32" t="s">
        <v>540</v>
      </c>
      <c r="E574" s="126"/>
      <c r="F574" s="265">
        <f aca="true" t="shared" si="52" ref="F574:I575">F575</f>
        <v>2</v>
      </c>
      <c r="G574" s="264">
        <f t="shared" si="52"/>
        <v>0</v>
      </c>
      <c r="H574" s="264">
        <f t="shared" si="52"/>
        <v>2</v>
      </c>
      <c r="I574" s="264">
        <f t="shared" si="52"/>
        <v>1.026</v>
      </c>
    </row>
    <row r="575" spans="1:9" s="26" customFormat="1" ht="40.5">
      <c r="A575" s="62"/>
      <c r="B575" s="38" t="s">
        <v>546</v>
      </c>
      <c r="C575" s="31" t="s">
        <v>34</v>
      </c>
      <c r="D575" s="32" t="s">
        <v>547</v>
      </c>
      <c r="E575" s="126"/>
      <c r="F575" s="265">
        <f t="shared" si="52"/>
        <v>2</v>
      </c>
      <c r="G575" s="265">
        <f t="shared" si="52"/>
        <v>0</v>
      </c>
      <c r="H575" s="265">
        <f t="shared" si="52"/>
        <v>2</v>
      </c>
      <c r="I575" s="265">
        <f t="shared" si="52"/>
        <v>1.026</v>
      </c>
    </row>
    <row r="576" spans="1:9" s="26" customFormat="1" ht="9.75">
      <c r="A576" s="62"/>
      <c r="B576" s="38" t="s">
        <v>420</v>
      </c>
      <c r="C576" s="31" t="s">
        <v>34</v>
      </c>
      <c r="D576" s="32" t="s">
        <v>547</v>
      </c>
      <c r="E576" s="126" t="s">
        <v>277</v>
      </c>
      <c r="F576" s="265">
        <f>5-3</f>
        <v>2</v>
      </c>
      <c r="G576" s="265"/>
      <c r="H576" s="266">
        <f>F576</f>
        <v>2</v>
      </c>
      <c r="I576" s="267">
        <v>1.026</v>
      </c>
    </row>
    <row r="577" spans="1:9" s="26" customFormat="1" ht="30">
      <c r="A577" s="62"/>
      <c r="B577" s="38" t="s">
        <v>548</v>
      </c>
      <c r="C577" s="31" t="s">
        <v>34</v>
      </c>
      <c r="D577" s="32" t="s">
        <v>549</v>
      </c>
      <c r="E577" s="126"/>
      <c r="F577" s="265">
        <f aca="true" t="shared" si="53" ref="F577:I578">F578</f>
        <v>170</v>
      </c>
      <c r="G577" s="264">
        <f t="shared" si="53"/>
        <v>0</v>
      </c>
      <c r="H577" s="264">
        <f t="shared" si="53"/>
        <v>170</v>
      </c>
      <c r="I577" s="264">
        <f t="shared" si="53"/>
        <v>164.213</v>
      </c>
    </row>
    <row r="578" spans="1:9" s="26" customFormat="1" ht="20.25">
      <c r="A578" s="62"/>
      <c r="B578" s="38" t="s">
        <v>550</v>
      </c>
      <c r="C578" s="31" t="s">
        <v>34</v>
      </c>
      <c r="D578" s="32" t="s">
        <v>551</v>
      </c>
      <c r="E578" s="126"/>
      <c r="F578" s="265">
        <f t="shared" si="53"/>
        <v>170</v>
      </c>
      <c r="G578" s="265">
        <f t="shared" si="53"/>
        <v>0</v>
      </c>
      <c r="H578" s="265">
        <f t="shared" si="53"/>
        <v>170</v>
      </c>
      <c r="I578" s="265">
        <f t="shared" si="53"/>
        <v>164.213</v>
      </c>
    </row>
    <row r="579" spans="1:9" s="26" customFormat="1" ht="9.75">
      <c r="A579" s="62"/>
      <c r="B579" s="38" t="s">
        <v>420</v>
      </c>
      <c r="C579" s="31" t="s">
        <v>34</v>
      </c>
      <c r="D579" s="32" t="s">
        <v>551</v>
      </c>
      <c r="E579" s="126" t="s">
        <v>277</v>
      </c>
      <c r="F579" s="265">
        <v>170</v>
      </c>
      <c r="G579" s="265"/>
      <c r="H579" s="266">
        <f>F579</f>
        <v>170</v>
      </c>
      <c r="I579" s="267">
        <v>164.213</v>
      </c>
    </row>
    <row r="580" spans="1:9" s="26" customFormat="1" ht="20.25">
      <c r="A580" s="62"/>
      <c r="B580" s="38" t="s">
        <v>552</v>
      </c>
      <c r="C580" s="31" t="s">
        <v>34</v>
      </c>
      <c r="D580" s="32" t="s">
        <v>553</v>
      </c>
      <c r="E580" s="126"/>
      <c r="F580" s="265">
        <f>F581+F583</f>
        <v>595</v>
      </c>
      <c r="G580" s="264">
        <f>G581+G583</f>
        <v>586</v>
      </c>
      <c r="H580" s="264">
        <f>H581+H583</f>
        <v>9</v>
      </c>
      <c r="I580" s="264">
        <f>I581+I583</f>
        <v>594.621</v>
      </c>
    </row>
    <row r="581" spans="1:9" s="26" customFormat="1" ht="9.75">
      <c r="A581" s="62"/>
      <c r="B581" s="38" t="s">
        <v>554</v>
      </c>
      <c r="C581" s="31" t="s">
        <v>34</v>
      </c>
      <c r="D581" s="32" t="s">
        <v>555</v>
      </c>
      <c r="E581" s="126"/>
      <c r="F581" s="265">
        <f>F582</f>
        <v>9</v>
      </c>
      <c r="G581" s="265">
        <f>G582</f>
        <v>0</v>
      </c>
      <c r="H581" s="265">
        <f>H582</f>
        <v>9</v>
      </c>
      <c r="I581" s="265">
        <f>I582</f>
        <v>8.621</v>
      </c>
    </row>
    <row r="582" spans="1:9" s="26" customFormat="1" ht="9.75">
      <c r="A582" s="62"/>
      <c r="B582" s="38" t="s">
        <v>420</v>
      </c>
      <c r="C582" s="31" t="s">
        <v>34</v>
      </c>
      <c r="D582" s="32" t="s">
        <v>555</v>
      </c>
      <c r="E582" s="126" t="s">
        <v>277</v>
      </c>
      <c r="F582" s="265">
        <v>9</v>
      </c>
      <c r="G582" s="265"/>
      <c r="H582" s="266">
        <f>F582</f>
        <v>9</v>
      </c>
      <c r="I582" s="267">
        <v>8.621</v>
      </c>
    </row>
    <row r="583" spans="1:9" s="26" customFormat="1" ht="9.75">
      <c r="A583" s="62"/>
      <c r="B583" s="38" t="s">
        <v>545</v>
      </c>
      <c r="C583" s="31">
        <v>1003</v>
      </c>
      <c r="D583" s="32">
        <v>5058609</v>
      </c>
      <c r="E583" s="126"/>
      <c r="F583" s="265">
        <f>F584</f>
        <v>586</v>
      </c>
      <c r="G583" s="265">
        <f>G584</f>
        <v>586</v>
      </c>
      <c r="H583" s="265">
        <f>H584</f>
        <v>0</v>
      </c>
      <c r="I583" s="265">
        <f>I584</f>
        <v>586</v>
      </c>
    </row>
    <row r="584" spans="1:9" s="26" customFormat="1" ht="9.75">
      <c r="A584" s="62"/>
      <c r="B584" s="38" t="s">
        <v>420</v>
      </c>
      <c r="C584" s="31">
        <v>1003</v>
      </c>
      <c r="D584" s="32">
        <v>5058609</v>
      </c>
      <c r="E584" s="126" t="s">
        <v>277</v>
      </c>
      <c r="F584" s="265">
        <v>586</v>
      </c>
      <c r="G584" s="265">
        <f>F584</f>
        <v>586</v>
      </c>
      <c r="H584" s="266"/>
      <c r="I584" s="267">
        <v>586</v>
      </c>
    </row>
    <row r="585" spans="1:9" s="26" customFormat="1" ht="20.25">
      <c r="A585" s="62"/>
      <c r="B585" s="38" t="s">
        <v>556</v>
      </c>
      <c r="C585" s="31" t="s">
        <v>34</v>
      </c>
      <c r="D585" s="32" t="s">
        <v>557</v>
      </c>
      <c r="E585" s="126"/>
      <c r="F585" s="265">
        <f aca="true" t="shared" si="54" ref="F585:I586">F586</f>
        <v>1404</v>
      </c>
      <c r="G585" s="264">
        <f t="shared" si="54"/>
        <v>0</v>
      </c>
      <c r="H585" s="264">
        <f t="shared" si="54"/>
        <v>1404</v>
      </c>
      <c r="I585" s="264">
        <f t="shared" si="54"/>
        <v>1402.525</v>
      </c>
    </row>
    <row r="586" spans="1:9" s="26" customFormat="1" ht="9.75">
      <c r="A586" s="62"/>
      <c r="B586" s="38" t="s">
        <v>558</v>
      </c>
      <c r="C586" s="31" t="s">
        <v>34</v>
      </c>
      <c r="D586" s="32" t="s">
        <v>559</v>
      </c>
      <c r="E586" s="126"/>
      <c r="F586" s="265">
        <f t="shared" si="54"/>
        <v>1404</v>
      </c>
      <c r="G586" s="265">
        <f t="shared" si="54"/>
        <v>0</v>
      </c>
      <c r="H586" s="265">
        <f t="shared" si="54"/>
        <v>1404</v>
      </c>
      <c r="I586" s="265">
        <f t="shared" si="54"/>
        <v>1402.525</v>
      </c>
    </row>
    <row r="587" spans="1:9" s="26" customFormat="1" ht="9.75">
      <c r="A587" s="62"/>
      <c r="B587" s="38" t="s">
        <v>420</v>
      </c>
      <c r="C587" s="31" t="s">
        <v>34</v>
      </c>
      <c r="D587" s="32" t="s">
        <v>559</v>
      </c>
      <c r="E587" s="126" t="s">
        <v>277</v>
      </c>
      <c r="F587" s="265">
        <v>1404</v>
      </c>
      <c r="G587" s="265"/>
      <c r="H587" s="266">
        <f>F587</f>
        <v>1404</v>
      </c>
      <c r="I587" s="267">
        <v>1402.525</v>
      </c>
    </row>
    <row r="588" spans="1:9" s="26" customFormat="1" ht="20.25">
      <c r="A588" s="62"/>
      <c r="B588" s="38" t="s">
        <v>560</v>
      </c>
      <c r="C588" s="31" t="s">
        <v>34</v>
      </c>
      <c r="D588" s="32" t="s">
        <v>561</v>
      </c>
      <c r="E588" s="126"/>
      <c r="F588" s="265">
        <f aca="true" t="shared" si="55" ref="F588:I589">F589</f>
        <v>39210</v>
      </c>
      <c r="G588" s="264">
        <f t="shared" si="55"/>
        <v>0</v>
      </c>
      <c r="H588" s="264">
        <f t="shared" si="55"/>
        <v>39210</v>
      </c>
      <c r="I588" s="264">
        <f t="shared" si="55"/>
        <v>39205.827</v>
      </c>
    </row>
    <row r="589" spans="1:9" s="26" customFormat="1" ht="9.75">
      <c r="A589" s="62"/>
      <c r="B589" s="38" t="s">
        <v>562</v>
      </c>
      <c r="C589" s="31" t="s">
        <v>34</v>
      </c>
      <c r="D589" s="32" t="s">
        <v>563</v>
      </c>
      <c r="E589" s="126"/>
      <c r="F589" s="265">
        <f t="shared" si="55"/>
        <v>39210</v>
      </c>
      <c r="G589" s="265">
        <f t="shared" si="55"/>
        <v>0</v>
      </c>
      <c r="H589" s="265">
        <f t="shared" si="55"/>
        <v>39210</v>
      </c>
      <c r="I589" s="265">
        <f t="shared" si="55"/>
        <v>39205.827</v>
      </c>
    </row>
    <row r="590" spans="1:9" s="26" customFormat="1" ht="9.75">
      <c r="A590" s="62"/>
      <c r="B590" s="38" t="s">
        <v>420</v>
      </c>
      <c r="C590" s="31" t="s">
        <v>34</v>
      </c>
      <c r="D590" s="32" t="s">
        <v>563</v>
      </c>
      <c r="E590" s="126" t="s">
        <v>277</v>
      </c>
      <c r="F590" s="265">
        <v>39210</v>
      </c>
      <c r="G590" s="265"/>
      <c r="H590" s="266">
        <f>F590</f>
        <v>39210</v>
      </c>
      <c r="I590" s="267">
        <v>39205.827</v>
      </c>
    </row>
    <row r="591" spans="1:9" s="26" customFormat="1" ht="20.25">
      <c r="A591" s="62"/>
      <c r="B591" s="38" t="s">
        <v>564</v>
      </c>
      <c r="C591" s="31" t="s">
        <v>34</v>
      </c>
      <c r="D591" s="32" t="s">
        <v>566</v>
      </c>
      <c r="E591" s="126"/>
      <c r="F591" s="265">
        <f aca="true" t="shared" si="56" ref="F591:I592">F592</f>
        <v>2230</v>
      </c>
      <c r="G591" s="264">
        <f t="shared" si="56"/>
        <v>0</v>
      </c>
      <c r="H591" s="264">
        <f t="shared" si="56"/>
        <v>2230</v>
      </c>
      <c r="I591" s="264">
        <f t="shared" si="56"/>
        <v>2222.314</v>
      </c>
    </row>
    <row r="592" spans="1:9" s="26" customFormat="1" ht="9.75">
      <c r="A592" s="62"/>
      <c r="B592" s="38" t="s">
        <v>565</v>
      </c>
      <c r="C592" s="31" t="s">
        <v>34</v>
      </c>
      <c r="D592" s="32" t="s">
        <v>567</v>
      </c>
      <c r="E592" s="126"/>
      <c r="F592" s="265">
        <f t="shared" si="56"/>
        <v>2230</v>
      </c>
      <c r="G592" s="265">
        <f t="shared" si="56"/>
        <v>0</v>
      </c>
      <c r="H592" s="265">
        <f t="shared" si="56"/>
        <v>2230</v>
      </c>
      <c r="I592" s="265">
        <f t="shared" si="56"/>
        <v>2222.314</v>
      </c>
    </row>
    <row r="593" spans="1:9" s="26" customFormat="1" ht="9.75">
      <c r="A593" s="62"/>
      <c r="B593" s="38" t="s">
        <v>420</v>
      </c>
      <c r="C593" s="31" t="s">
        <v>34</v>
      </c>
      <c r="D593" s="32" t="s">
        <v>567</v>
      </c>
      <c r="E593" s="126" t="s">
        <v>277</v>
      </c>
      <c r="F593" s="265">
        <v>2230</v>
      </c>
      <c r="G593" s="265"/>
      <c r="H593" s="266">
        <f>F593</f>
        <v>2230</v>
      </c>
      <c r="I593" s="267">
        <v>2222.314</v>
      </c>
    </row>
    <row r="594" spans="1:9" s="26" customFormat="1" ht="30">
      <c r="A594" s="62"/>
      <c r="B594" s="38" t="s">
        <v>568</v>
      </c>
      <c r="C594" s="31" t="s">
        <v>34</v>
      </c>
      <c r="D594" s="32" t="s">
        <v>569</v>
      </c>
      <c r="E594" s="126"/>
      <c r="F594" s="265">
        <f aca="true" t="shared" si="57" ref="F594:I595">F595</f>
        <v>132447</v>
      </c>
      <c r="G594" s="264">
        <f t="shared" si="57"/>
        <v>0</v>
      </c>
      <c r="H594" s="264">
        <f t="shared" si="57"/>
        <v>132447</v>
      </c>
      <c r="I594" s="264">
        <f t="shared" si="57"/>
        <v>132346.915</v>
      </c>
    </row>
    <row r="595" spans="1:9" s="26" customFormat="1" ht="30">
      <c r="A595" s="62"/>
      <c r="B595" s="38" t="s">
        <v>570</v>
      </c>
      <c r="C595" s="31" t="s">
        <v>34</v>
      </c>
      <c r="D595" s="32" t="s">
        <v>571</v>
      </c>
      <c r="E595" s="126"/>
      <c r="F595" s="265">
        <f t="shared" si="57"/>
        <v>132447</v>
      </c>
      <c r="G595" s="265">
        <f t="shared" si="57"/>
        <v>0</v>
      </c>
      <c r="H595" s="265">
        <f t="shared" si="57"/>
        <v>132447</v>
      </c>
      <c r="I595" s="265">
        <f t="shared" si="57"/>
        <v>132346.915</v>
      </c>
    </row>
    <row r="596" spans="1:9" s="26" customFormat="1" ht="9.75">
      <c r="A596" s="62"/>
      <c r="B596" s="38" t="s">
        <v>420</v>
      </c>
      <c r="C596" s="31" t="s">
        <v>34</v>
      </c>
      <c r="D596" s="32" t="s">
        <v>571</v>
      </c>
      <c r="E596" s="126" t="s">
        <v>277</v>
      </c>
      <c r="F596" s="265">
        <v>132447</v>
      </c>
      <c r="G596" s="265"/>
      <c r="H596" s="266">
        <f>F596</f>
        <v>132447</v>
      </c>
      <c r="I596" s="267">
        <v>132346.915</v>
      </c>
    </row>
    <row r="597" spans="1:9" s="26" customFormat="1" ht="20.25">
      <c r="A597" s="62"/>
      <c r="B597" s="38" t="s">
        <v>572</v>
      </c>
      <c r="C597" s="31" t="s">
        <v>34</v>
      </c>
      <c r="D597" s="32" t="s">
        <v>573</v>
      </c>
      <c r="E597" s="126"/>
      <c r="F597" s="265">
        <f aca="true" t="shared" si="58" ref="F597:I598">F598</f>
        <v>8.9</v>
      </c>
      <c r="G597" s="264">
        <f t="shared" si="58"/>
        <v>0</v>
      </c>
      <c r="H597" s="264">
        <f t="shared" si="58"/>
        <v>8.9</v>
      </c>
      <c r="I597" s="264">
        <f t="shared" si="58"/>
        <v>8.88</v>
      </c>
    </row>
    <row r="598" spans="1:9" s="26" customFormat="1" ht="20.25">
      <c r="A598" s="62"/>
      <c r="B598" s="38" t="s">
        <v>574</v>
      </c>
      <c r="C598" s="31" t="s">
        <v>34</v>
      </c>
      <c r="D598" s="32" t="s">
        <v>581</v>
      </c>
      <c r="E598" s="126"/>
      <c r="F598" s="265">
        <f t="shared" si="58"/>
        <v>8.9</v>
      </c>
      <c r="G598" s="265">
        <f t="shared" si="58"/>
        <v>0</v>
      </c>
      <c r="H598" s="265">
        <f t="shared" si="58"/>
        <v>8.9</v>
      </c>
      <c r="I598" s="265">
        <v>8.88</v>
      </c>
    </row>
    <row r="599" spans="1:9" s="26" customFormat="1" ht="9.75">
      <c r="A599" s="62"/>
      <c r="B599" s="38" t="s">
        <v>420</v>
      </c>
      <c r="C599" s="31" t="s">
        <v>34</v>
      </c>
      <c r="D599" s="32" t="s">
        <v>581</v>
      </c>
      <c r="E599" s="126" t="s">
        <v>277</v>
      </c>
      <c r="F599" s="265">
        <v>8.9</v>
      </c>
      <c r="G599" s="265"/>
      <c r="H599" s="266">
        <f>F599</f>
        <v>8.9</v>
      </c>
      <c r="I599" s="267">
        <v>8.88</v>
      </c>
    </row>
    <row r="600" spans="1:9" s="26" customFormat="1" ht="20.25">
      <c r="A600" s="62"/>
      <c r="B600" s="38" t="s">
        <v>575</v>
      </c>
      <c r="C600" s="31" t="s">
        <v>34</v>
      </c>
      <c r="D600" s="32" t="s">
        <v>576</v>
      </c>
      <c r="E600" s="126"/>
      <c r="F600" s="265">
        <f aca="true" t="shared" si="59" ref="F600:I601">F601</f>
        <v>3216</v>
      </c>
      <c r="G600" s="264">
        <f t="shared" si="59"/>
        <v>0</v>
      </c>
      <c r="H600" s="264">
        <f t="shared" si="59"/>
        <v>3216</v>
      </c>
      <c r="I600" s="264">
        <f t="shared" si="59"/>
        <v>3193.838</v>
      </c>
    </row>
    <row r="601" spans="1:9" s="26" customFormat="1" ht="9.75">
      <c r="A601" s="62"/>
      <c r="B601" s="38" t="s">
        <v>577</v>
      </c>
      <c r="C601" s="31" t="s">
        <v>34</v>
      </c>
      <c r="D601" s="32" t="s">
        <v>582</v>
      </c>
      <c r="E601" s="126"/>
      <c r="F601" s="265">
        <f t="shared" si="59"/>
        <v>3216</v>
      </c>
      <c r="G601" s="265">
        <f t="shared" si="59"/>
        <v>0</v>
      </c>
      <c r="H601" s="265">
        <f t="shared" si="59"/>
        <v>3216</v>
      </c>
      <c r="I601" s="265">
        <f t="shared" si="59"/>
        <v>3193.838</v>
      </c>
    </row>
    <row r="602" spans="1:9" s="26" customFormat="1" ht="9.75">
      <c r="A602" s="62"/>
      <c r="B602" s="38" t="s">
        <v>420</v>
      </c>
      <c r="C602" s="31" t="s">
        <v>34</v>
      </c>
      <c r="D602" s="32" t="s">
        <v>582</v>
      </c>
      <c r="E602" s="126" t="s">
        <v>277</v>
      </c>
      <c r="F602" s="265">
        <v>3216</v>
      </c>
      <c r="G602" s="265"/>
      <c r="H602" s="266">
        <f>F602</f>
        <v>3216</v>
      </c>
      <c r="I602" s="267">
        <v>3193.838</v>
      </c>
    </row>
    <row r="603" spans="1:9" s="26" customFormat="1" ht="30">
      <c r="A603" s="62"/>
      <c r="B603" s="38" t="s">
        <v>578</v>
      </c>
      <c r="C603" s="31" t="s">
        <v>34</v>
      </c>
      <c r="D603" s="32" t="s">
        <v>579</v>
      </c>
      <c r="E603" s="126"/>
      <c r="F603" s="265">
        <f aca="true" t="shared" si="60" ref="F603:I604">F604</f>
        <v>55</v>
      </c>
      <c r="G603" s="264">
        <f t="shared" si="60"/>
        <v>0</v>
      </c>
      <c r="H603" s="264">
        <f t="shared" si="60"/>
        <v>55</v>
      </c>
      <c r="I603" s="264">
        <f t="shared" si="60"/>
        <v>52.5</v>
      </c>
    </row>
    <row r="604" spans="1:9" s="26" customFormat="1" ht="20.25">
      <c r="A604" s="62"/>
      <c r="B604" s="38" t="s">
        <v>580</v>
      </c>
      <c r="C604" s="31" t="s">
        <v>34</v>
      </c>
      <c r="D604" s="32" t="s">
        <v>583</v>
      </c>
      <c r="E604" s="126"/>
      <c r="F604" s="265">
        <f t="shared" si="60"/>
        <v>55</v>
      </c>
      <c r="G604" s="265">
        <f t="shared" si="60"/>
        <v>0</v>
      </c>
      <c r="H604" s="265">
        <f t="shared" si="60"/>
        <v>55</v>
      </c>
      <c r="I604" s="265">
        <f t="shared" si="60"/>
        <v>52.5</v>
      </c>
    </row>
    <row r="605" spans="1:9" s="26" customFormat="1" ht="9.75">
      <c r="A605" s="62"/>
      <c r="B605" s="38" t="s">
        <v>420</v>
      </c>
      <c r="C605" s="31" t="s">
        <v>34</v>
      </c>
      <c r="D605" s="32" t="s">
        <v>583</v>
      </c>
      <c r="E605" s="126" t="s">
        <v>277</v>
      </c>
      <c r="F605" s="265">
        <v>55</v>
      </c>
      <c r="G605" s="265"/>
      <c r="H605" s="266">
        <f>F605</f>
        <v>55</v>
      </c>
      <c r="I605" s="267">
        <v>52.5</v>
      </c>
    </row>
    <row r="606" spans="1:9" s="26" customFormat="1" ht="30">
      <c r="A606" s="62"/>
      <c r="B606" s="38" t="s">
        <v>584</v>
      </c>
      <c r="C606" s="31" t="s">
        <v>34</v>
      </c>
      <c r="D606" s="32" t="s">
        <v>585</v>
      </c>
      <c r="E606" s="126"/>
      <c r="F606" s="265">
        <f>F607+F609+F611</f>
        <v>1214</v>
      </c>
      <c r="G606" s="265">
        <f>G607+G609+G611</f>
        <v>0</v>
      </c>
      <c r="H606" s="265">
        <f>H607+H609+H611</f>
        <v>1214</v>
      </c>
      <c r="I606" s="265">
        <f>I607+I609+I611</f>
        <v>1211.06</v>
      </c>
    </row>
    <row r="607" spans="1:9" s="26" customFormat="1" ht="30">
      <c r="A607" s="62"/>
      <c r="B607" s="38" t="s">
        <v>586</v>
      </c>
      <c r="C607" s="31" t="s">
        <v>34</v>
      </c>
      <c r="D607" s="32" t="s">
        <v>587</v>
      </c>
      <c r="E607" s="126"/>
      <c r="F607" s="265">
        <f>F608</f>
        <v>849</v>
      </c>
      <c r="G607" s="264">
        <f>G608</f>
        <v>0</v>
      </c>
      <c r="H607" s="264">
        <f>H608</f>
        <v>849</v>
      </c>
      <c r="I607" s="264">
        <f>I608</f>
        <v>847</v>
      </c>
    </row>
    <row r="608" spans="1:9" s="26" customFormat="1" ht="9.75">
      <c r="A608" s="62"/>
      <c r="B608" s="38" t="s">
        <v>420</v>
      </c>
      <c r="C608" s="31" t="s">
        <v>34</v>
      </c>
      <c r="D608" s="32" t="s">
        <v>587</v>
      </c>
      <c r="E608" s="126" t="s">
        <v>277</v>
      </c>
      <c r="F608" s="265">
        <v>849</v>
      </c>
      <c r="G608" s="265"/>
      <c r="H608" s="266">
        <f>F608</f>
        <v>849</v>
      </c>
      <c r="I608" s="267">
        <v>847</v>
      </c>
    </row>
    <row r="609" spans="1:9" s="26" customFormat="1" ht="40.5">
      <c r="A609" s="62"/>
      <c r="B609" s="38" t="s">
        <v>588</v>
      </c>
      <c r="C609" s="31" t="s">
        <v>34</v>
      </c>
      <c r="D609" s="32" t="s">
        <v>591</v>
      </c>
      <c r="E609" s="126"/>
      <c r="F609" s="265">
        <f>F610</f>
        <v>113</v>
      </c>
      <c r="G609" s="264">
        <f>G610</f>
        <v>0</v>
      </c>
      <c r="H609" s="264">
        <f>H610</f>
        <v>113</v>
      </c>
      <c r="I609" s="264">
        <f>I610</f>
        <v>112.06</v>
      </c>
    </row>
    <row r="610" spans="1:9" s="26" customFormat="1" ht="9.75">
      <c r="A610" s="62"/>
      <c r="B610" s="38" t="s">
        <v>420</v>
      </c>
      <c r="C610" s="31" t="s">
        <v>34</v>
      </c>
      <c r="D610" s="32" t="s">
        <v>591</v>
      </c>
      <c r="E610" s="126" t="s">
        <v>277</v>
      </c>
      <c r="F610" s="265">
        <v>113</v>
      </c>
      <c r="G610" s="265"/>
      <c r="H610" s="266">
        <f>F610</f>
        <v>113</v>
      </c>
      <c r="I610" s="267">
        <v>112.06</v>
      </c>
    </row>
    <row r="611" spans="1:9" s="26" customFormat="1" ht="40.5">
      <c r="A611" s="62"/>
      <c r="B611" s="38" t="s">
        <v>590</v>
      </c>
      <c r="C611" s="31" t="s">
        <v>34</v>
      </c>
      <c r="D611" s="32" t="s">
        <v>592</v>
      </c>
      <c r="E611" s="126"/>
      <c r="F611" s="265">
        <f>F612</f>
        <v>252</v>
      </c>
      <c r="G611" s="265">
        <f>G612</f>
        <v>0</v>
      </c>
      <c r="H611" s="265">
        <f>H612</f>
        <v>252</v>
      </c>
      <c r="I611" s="265">
        <f>I612</f>
        <v>252</v>
      </c>
    </row>
    <row r="612" spans="1:9" s="26" customFormat="1" ht="9.75">
      <c r="A612" s="62"/>
      <c r="B612" s="38" t="s">
        <v>420</v>
      </c>
      <c r="C612" s="31" t="s">
        <v>34</v>
      </c>
      <c r="D612" s="32" t="s">
        <v>592</v>
      </c>
      <c r="E612" s="126" t="s">
        <v>277</v>
      </c>
      <c r="F612" s="265">
        <v>252</v>
      </c>
      <c r="G612" s="265"/>
      <c r="H612" s="266">
        <f>F612</f>
        <v>252</v>
      </c>
      <c r="I612" s="302">
        <v>252</v>
      </c>
    </row>
    <row r="613" spans="1:9" s="26" customFormat="1" ht="21" thickBot="1">
      <c r="A613" s="62"/>
      <c r="B613" s="146" t="s">
        <v>593</v>
      </c>
      <c r="C613" s="147" t="s">
        <v>34</v>
      </c>
      <c r="D613" s="147" t="s">
        <v>594</v>
      </c>
      <c r="E613" s="295"/>
      <c r="F613" s="303">
        <f>F614+F616</f>
        <v>161.1</v>
      </c>
      <c r="G613" s="303">
        <f>G614+G616</f>
        <v>0</v>
      </c>
      <c r="H613" s="303">
        <f>H614+H616</f>
        <v>125</v>
      </c>
      <c r="I613" s="303">
        <f>I614+I616</f>
        <v>149.92000000000002</v>
      </c>
    </row>
    <row r="614" spans="1:9" s="26" customFormat="1" ht="30.75" thickBot="1">
      <c r="A614" s="62"/>
      <c r="B614" s="146" t="s">
        <v>176</v>
      </c>
      <c r="C614" s="147" t="s">
        <v>34</v>
      </c>
      <c r="D614" s="147" t="s">
        <v>421</v>
      </c>
      <c r="E614" s="147"/>
      <c r="F614" s="268">
        <f>F615</f>
        <v>125</v>
      </c>
      <c r="G614" s="268">
        <f>G615</f>
        <v>0</v>
      </c>
      <c r="H614" s="268">
        <f>H615</f>
        <v>125</v>
      </c>
      <c r="I614" s="268">
        <f>I615</f>
        <v>114.4</v>
      </c>
    </row>
    <row r="615" spans="1:9" s="26" customFormat="1" ht="10.5" thickBot="1">
      <c r="A615" s="62"/>
      <c r="B615" s="146" t="s">
        <v>420</v>
      </c>
      <c r="C615" s="147" t="s">
        <v>34</v>
      </c>
      <c r="D615" s="147" t="s">
        <v>421</v>
      </c>
      <c r="E615" s="147" t="s">
        <v>277</v>
      </c>
      <c r="F615" s="268">
        <v>125</v>
      </c>
      <c r="G615" s="268">
        <v>0</v>
      </c>
      <c r="H615" s="269">
        <f>F615</f>
        <v>125</v>
      </c>
      <c r="I615" s="267">
        <v>114.4</v>
      </c>
    </row>
    <row r="616" spans="1:9" s="26" customFormat="1" ht="21" thickBot="1">
      <c r="A616" s="62"/>
      <c r="B616" s="146" t="s">
        <v>422</v>
      </c>
      <c r="C616" s="147" t="s">
        <v>34</v>
      </c>
      <c r="D616" s="147" t="s">
        <v>423</v>
      </c>
      <c r="E616" s="294"/>
      <c r="F616" s="270">
        <f>F617</f>
        <v>36.1</v>
      </c>
      <c r="G616" s="270">
        <f>G617</f>
        <v>0</v>
      </c>
      <c r="H616" s="270">
        <f>H617</f>
        <v>0</v>
      </c>
      <c r="I616" s="270">
        <f>I617</f>
        <v>35.52</v>
      </c>
    </row>
    <row r="617" spans="1:9" s="26" customFormat="1" ht="10.5" thickBot="1">
      <c r="A617" s="62"/>
      <c r="B617" s="158" t="s">
        <v>420</v>
      </c>
      <c r="C617" s="147" t="s">
        <v>34</v>
      </c>
      <c r="D617" s="147" t="s">
        <v>423</v>
      </c>
      <c r="E617" s="147" t="s">
        <v>277</v>
      </c>
      <c r="F617" s="270">
        <v>36.1</v>
      </c>
      <c r="G617" s="270"/>
      <c r="H617" s="270"/>
      <c r="I617" s="267">
        <v>35.52</v>
      </c>
    </row>
    <row r="618" spans="1:9" s="26" customFormat="1" ht="20.25">
      <c r="A618" s="62"/>
      <c r="B618" s="38" t="s">
        <v>595</v>
      </c>
      <c r="C618" s="31" t="s">
        <v>34</v>
      </c>
      <c r="D618" s="32" t="s">
        <v>597</v>
      </c>
      <c r="E618" s="126"/>
      <c r="F618" s="265">
        <f aca="true" t="shared" si="61" ref="F618:I619">F619</f>
        <v>1922</v>
      </c>
      <c r="G618" s="264">
        <f t="shared" si="61"/>
        <v>0</v>
      </c>
      <c r="H618" s="264">
        <f t="shared" si="61"/>
        <v>1922</v>
      </c>
      <c r="I618" s="264">
        <f t="shared" si="61"/>
        <v>1920.974</v>
      </c>
    </row>
    <row r="619" spans="1:9" s="26" customFormat="1" ht="20.25">
      <c r="A619" s="62"/>
      <c r="B619" s="38" t="s">
        <v>596</v>
      </c>
      <c r="C619" s="31" t="s">
        <v>34</v>
      </c>
      <c r="D619" s="32" t="s">
        <v>598</v>
      </c>
      <c r="E619" s="126"/>
      <c r="F619" s="265">
        <f t="shared" si="61"/>
        <v>1922</v>
      </c>
      <c r="G619" s="265">
        <f t="shared" si="61"/>
        <v>0</v>
      </c>
      <c r="H619" s="265">
        <f t="shared" si="61"/>
        <v>1922</v>
      </c>
      <c r="I619" s="265">
        <f t="shared" si="61"/>
        <v>1920.974</v>
      </c>
    </row>
    <row r="620" spans="1:9" s="26" customFormat="1" ht="9.75">
      <c r="A620" s="62"/>
      <c r="B620" s="38" t="s">
        <v>420</v>
      </c>
      <c r="C620" s="31" t="s">
        <v>34</v>
      </c>
      <c r="D620" s="32" t="s">
        <v>598</v>
      </c>
      <c r="E620" s="126" t="s">
        <v>277</v>
      </c>
      <c r="F620" s="265">
        <v>1922</v>
      </c>
      <c r="G620" s="265"/>
      <c r="H620" s="266">
        <f>F620</f>
        <v>1922</v>
      </c>
      <c r="I620" s="267">
        <v>1920.974</v>
      </c>
    </row>
    <row r="621" spans="1:9" s="26" customFormat="1" ht="20.25">
      <c r="A621" s="62"/>
      <c r="B621" s="38" t="s">
        <v>599</v>
      </c>
      <c r="C621" s="31" t="s">
        <v>34</v>
      </c>
      <c r="D621" s="32" t="s">
        <v>600</v>
      </c>
      <c r="E621" s="126"/>
      <c r="F621" s="265">
        <f>F622</f>
        <v>25411</v>
      </c>
      <c r="G621" s="264">
        <f>G622</f>
        <v>0</v>
      </c>
      <c r="H621" s="264">
        <f>H622</f>
        <v>25411</v>
      </c>
      <c r="I621" s="264">
        <f>I622</f>
        <v>24852</v>
      </c>
    </row>
    <row r="622" spans="1:9" s="26" customFormat="1" ht="9.75">
      <c r="A622" s="62"/>
      <c r="B622" s="38" t="s">
        <v>420</v>
      </c>
      <c r="C622" s="31" t="s">
        <v>34</v>
      </c>
      <c r="D622" s="32" t="s">
        <v>600</v>
      </c>
      <c r="E622" s="126" t="s">
        <v>277</v>
      </c>
      <c r="F622" s="265">
        <v>25411</v>
      </c>
      <c r="G622" s="265"/>
      <c r="H622" s="266">
        <f>F622</f>
        <v>25411</v>
      </c>
      <c r="I622" s="267">
        <v>24852</v>
      </c>
    </row>
    <row r="623" spans="1:9" s="26" customFormat="1" ht="21" thickBot="1">
      <c r="A623" s="62"/>
      <c r="B623" s="146" t="s">
        <v>425</v>
      </c>
      <c r="C623" s="147" t="s">
        <v>34</v>
      </c>
      <c r="D623" s="147" t="s">
        <v>424</v>
      </c>
      <c r="E623" s="147"/>
      <c r="F623" s="268">
        <f>F624</f>
        <v>87.8</v>
      </c>
      <c r="G623" s="301">
        <f>G624</f>
        <v>0</v>
      </c>
      <c r="H623" s="301">
        <f>H624</f>
        <v>87.8</v>
      </c>
      <c r="I623" s="268">
        <f>I624</f>
        <v>81.95</v>
      </c>
    </row>
    <row r="624" spans="1:9" s="26" customFormat="1" ht="10.5" thickBot="1">
      <c r="A624" s="62"/>
      <c r="B624" s="146" t="s">
        <v>420</v>
      </c>
      <c r="C624" s="147" t="s">
        <v>34</v>
      </c>
      <c r="D624" s="147" t="s">
        <v>424</v>
      </c>
      <c r="E624" s="147" t="s">
        <v>277</v>
      </c>
      <c r="F624" s="268">
        <v>87.8</v>
      </c>
      <c r="G624" s="268"/>
      <c r="H624" s="269">
        <f>F624</f>
        <v>87.8</v>
      </c>
      <c r="I624" s="302">
        <v>81.95</v>
      </c>
    </row>
    <row r="625" spans="1:9" s="26" customFormat="1" ht="9.75">
      <c r="A625" s="62"/>
      <c r="B625" s="293" t="s">
        <v>152</v>
      </c>
      <c r="C625" s="294"/>
      <c r="D625" s="294"/>
      <c r="E625" s="294"/>
      <c r="F625" s="270"/>
      <c r="G625" s="270"/>
      <c r="H625" s="270"/>
      <c r="I625" s="302"/>
    </row>
    <row r="626" spans="1:9" s="26" customFormat="1" ht="9.75">
      <c r="A626" s="62"/>
      <c r="B626" s="293" t="s">
        <v>153</v>
      </c>
      <c r="C626" s="294"/>
      <c r="D626" s="294"/>
      <c r="E626" s="294"/>
      <c r="F626" s="270">
        <f>F627+F629</f>
        <v>400</v>
      </c>
      <c r="G626" s="299">
        <f>G627+G629</f>
        <v>0</v>
      </c>
      <c r="H626" s="299">
        <f>H627+H629</f>
        <v>0</v>
      </c>
      <c r="I626" s="270">
        <f>I627+I629</f>
        <v>330.072</v>
      </c>
    </row>
    <row r="627" spans="1:9" s="26" customFormat="1" ht="21" thickBot="1">
      <c r="A627" s="62"/>
      <c r="B627" s="293" t="s">
        <v>154</v>
      </c>
      <c r="C627" s="147" t="s">
        <v>34</v>
      </c>
      <c r="D627" s="296">
        <v>5050019</v>
      </c>
      <c r="E627" s="147"/>
      <c r="F627" s="270">
        <f>F628</f>
        <v>150</v>
      </c>
      <c r="G627" s="270">
        <f>G628</f>
        <v>0</v>
      </c>
      <c r="H627" s="270">
        <f>H628</f>
        <v>0</v>
      </c>
      <c r="I627" s="270">
        <f>I628</f>
        <v>148.867</v>
      </c>
    </row>
    <row r="628" spans="1:9" s="26" customFormat="1" ht="16.5" customHeight="1" thickBot="1">
      <c r="A628" s="62"/>
      <c r="B628" s="38" t="s">
        <v>420</v>
      </c>
      <c r="C628" s="147" t="s">
        <v>34</v>
      </c>
      <c r="D628" s="296">
        <v>5050019</v>
      </c>
      <c r="E628" s="147" t="s">
        <v>277</v>
      </c>
      <c r="F628" s="270">
        <f>150</f>
        <v>150</v>
      </c>
      <c r="G628" s="270"/>
      <c r="H628" s="270"/>
      <c r="I628" s="267">
        <v>148.867</v>
      </c>
    </row>
    <row r="629" spans="1:9" s="26" customFormat="1" ht="21" thickBot="1">
      <c r="A629" s="62"/>
      <c r="B629" s="293" t="s">
        <v>155</v>
      </c>
      <c r="C629" s="147" t="s">
        <v>34</v>
      </c>
      <c r="D629" s="296">
        <v>5050029</v>
      </c>
      <c r="E629" s="294"/>
      <c r="F629" s="270">
        <f>F630</f>
        <v>250</v>
      </c>
      <c r="G629" s="270">
        <f>G630</f>
        <v>0</v>
      </c>
      <c r="H629" s="270">
        <f>H630</f>
        <v>0</v>
      </c>
      <c r="I629" s="270">
        <f>I630</f>
        <v>181.205</v>
      </c>
    </row>
    <row r="630" spans="1:9" s="26" customFormat="1" ht="10.5" thickBot="1">
      <c r="A630" s="62"/>
      <c r="B630" s="38" t="s">
        <v>420</v>
      </c>
      <c r="C630" s="147" t="s">
        <v>34</v>
      </c>
      <c r="D630" s="296">
        <v>5050029</v>
      </c>
      <c r="E630" s="147" t="s">
        <v>277</v>
      </c>
      <c r="F630" s="270">
        <f>250</f>
        <v>250</v>
      </c>
      <c r="G630" s="270"/>
      <c r="H630" s="270"/>
      <c r="I630" s="267">
        <v>181.205</v>
      </c>
    </row>
    <row r="631" spans="1:9" s="26" customFormat="1" ht="9.75">
      <c r="A631" s="62"/>
      <c r="B631" s="38" t="s">
        <v>287</v>
      </c>
      <c r="C631" s="31">
        <v>1003</v>
      </c>
      <c r="D631" s="32"/>
      <c r="E631" s="126"/>
      <c r="F631" s="265">
        <f>F632+F634+F636</f>
        <v>860.80715</v>
      </c>
      <c r="G631" s="265">
        <f>G632+G634</f>
        <v>0</v>
      </c>
      <c r="H631" s="265">
        <f>H632+H634</f>
        <v>759.24015</v>
      </c>
      <c r="I631" s="265">
        <f>I632+I634</f>
        <v>759.24</v>
      </c>
    </row>
    <row r="632" spans="1:9" s="26" customFormat="1" ht="9.75">
      <c r="A632" s="62"/>
      <c r="B632" s="38" t="s">
        <v>286</v>
      </c>
      <c r="C632" s="31">
        <v>1003</v>
      </c>
      <c r="D632" s="32">
        <v>5220504</v>
      </c>
      <c r="E632" s="126"/>
      <c r="F632" s="265">
        <f>F633</f>
        <v>358.12802</v>
      </c>
      <c r="G632" s="265">
        <f>G633</f>
        <v>0</v>
      </c>
      <c r="H632" s="265">
        <f>H633</f>
        <v>358.12802</v>
      </c>
      <c r="I632" s="265">
        <f>I633</f>
        <v>358.128</v>
      </c>
    </row>
    <row r="633" spans="1:9" s="26" customFormat="1" ht="9.75">
      <c r="A633" s="62"/>
      <c r="B633" s="38" t="s">
        <v>420</v>
      </c>
      <c r="C633" s="31">
        <v>1003</v>
      </c>
      <c r="D633" s="32">
        <v>5220504</v>
      </c>
      <c r="E633" s="126" t="s">
        <v>277</v>
      </c>
      <c r="F633" s="265">
        <v>358.12802</v>
      </c>
      <c r="G633" s="265"/>
      <c r="H633" s="266">
        <f>F633</f>
        <v>358.12802</v>
      </c>
      <c r="I633" s="267">
        <v>358.128</v>
      </c>
    </row>
    <row r="634" spans="1:9" s="26" customFormat="1" ht="9.75">
      <c r="A634" s="62"/>
      <c r="B634" s="38" t="s">
        <v>285</v>
      </c>
      <c r="C634" s="31">
        <v>1003</v>
      </c>
      <c r="D634" s="32">
        <v>1040200</v>
      </c>
      <c r="E634" s="126"/>
      <c r="F634" s="265">
        <f>F635</f>
        <v>401.11213</v>
      </c>
      <c r="G634" s="265">
        <f>G635</f>
        <v>0</v>
      </c>
      <c r="H634" s="265">
        <f>H635</f>
        <v>401.11213</v>
      </c>
      <c r="I634" s="265">
        <f>I635</f>
        <v>401.112</v>
      </c>
    </row>
    <row r="635" spans="1:9" s="26" customFormat="1" ht="9.75">
      <c r="A635" s="62"/>
      <c r="B635" s="38" t="s">
        <v>420</v>
      </c>
      <c r="C635" s="31">
        <v>1003</v>
      </c>
      <c r="D635" s="32">
        <v>1040200</v>
      </c>
      <c r="E635" s="171" t="s">
        <v>636</v>
      </c>
      <c r="F635" s="265">
        <v>401.11213</v>
      </c>
      <c r="G635" s="265"/>
      <c r="H635" s="266">
        <f>F635</f>
        <v>401.11213</v>
      </c>
      <c r="I635" s="267">
        <v>401.112</v>
      </c>
    </row>
    <row r="636" spans="1:9" s="26" customFormat="1" ht="9.75">
      <c r="A636" s="62"/>
      <c r="B636" s="38" t="s">
        <v>420</v>
      </c>
      <c r="C636" s="31">
        <v>1003</v>
      </c>
      <c r="D636" s="32">
        <v>1008820</v>
      </c>
      <c r="E636" s="171" t="s">
        <v>636</v>
      </c>
      <c r="F636" s="265">
        <v>101.567</v>
      </c>
      <c r="G636" s="265"/>
      <c r="H636" s="266"/>
      <c r="I636" s="267">
        <v>101.567</v>
      </c>
    </row>
    <row r="637" spans="1:9" s="26" customFormat="1" ht="11.25">
      <c r="A637" s="62"/>
      <c r="B637" s="73" t="s">
        <v>374</v>
      </c>
      <c r="C637" s="31" t="s">
        <v>34</v>
      </c>
      <c r="D637" s="32" t="s">
        <v>93</v>
      </c>
      <c r="E637" s="126"/>
      <c r="F637" s="265">
        <f>F638</f>
        <v>500</v>
      </c>
      <c r="G637" s="265">
        <f aca="true" t="shared" si="62" ref="G637:I638">G638</f>
        <v>500</v>
      </c>
      <c r="H637" s="265">
        <f t="shared" si="62"/>
        <v>0</v>
      </c>
      <c r="I637" s="265">
        <f t="shared" si="62"/>
        <v>285.38</v>
      </c>
    </row>
    <row r="638" spans="1:9" s="26" customFormat="1" ht="20.25">
      <c r="A638" s="62"/>
      <c r="B638" s="102" t="s">
        <v>380</v>
      </c>
      <c r="C638" s="31" t="s">
        <v>34</v>
      </c>
      <c r="D638" s="32" t="s">
        <v>282</v>
      </c>
      <c r="E638" s="28"/>
      <c r="F638" s="218">
        <f>F639</f>
        <v>500</v>
      </c>
      <c r="G638" s="218">
        <f t="shared" si="62"/>
        <v>500</v>
      </c>
      <c r="H638" s="218">
        <f t="shared" si="62"/>
        <v>0</v>
      </c>
      <c r="I638" s="218">
        <f t="shared" si="62"/>
        <v>285.38</v>
      </c>
    </row>
    <row r="639" spans="1:9" s="26" customFormat="1" ht="9.75">
      <c r="A639" s="62"/>
      <c r="B639" s="36" t="s">
        <v>223</v>
      </c>
      <c r="C639" s="31" t="s">
        <v>34</v>
      </c>
      <c r="D639" s="32" t="s">
        <v>282</v>
      </c>
      <c r="E639" s="28" t="s">
        <v>134</v>
      </c>
      <c r="F639" s="218">
        <v>500</v>
      </c>
      <c r="G639" s="218">
        <f>F639</f>
        <v>500</v>
      </c>
      <c r="H639" s="209"/>
      <c r="I639" s="267">
        <v>285.38</v>
      </c>
    </row>
    <row r="640" spans="1:9" s="21" customFormat="1" ht="12.75">
      <c r="A640" s="58"/>
      <c r="B640" s="123" t="s">
        <v>183</v>
      </c>
      <c r="C640" s="116" t="s">
        <v>36</v>
      </c>
      <c r="D640" s="116"/>
      <c r="E640" s="116"/>
      <c r="F640" s="271">
        <f>F641+F643</f>
        <v>46307.84</v>
      </c>
      <c r="G640" s="271">
        <f>G641+G643</f>
        <v>0</v>
      </c>
      <c r="H640" s="271">
        <f>H641+H643</f>
        <v>23820.84</v>
      </c>
      <c r="I640" s="271">
        <f>I641+I643</f>
        <v>45925.028999999995</v>
      </c>
    </row>
    <row r="641" spans="1:9" s="24" customFormat="1" ht="20.25">
      <c r="A641" s="117"/>
      <c r="B641" s="38" t="s">
        <v>345</v>
      </c>
      <c r="C641" s="113" t="s">
        <v>36</v>
      </c>
      <c r="D641" s="113" t="s">
        <v>346</v>
      </c>
      <c r="E641" s="116"/>
      <c r="F641" s="205">
        <f>F642</f>
        <v>1200</v>
      </c>
      <c r="G641" s="250">
        <f>G642</f>
        <v>0</v>
      </c>
      <c r="H641" s="250">
        <f>H642</f>
        <v>1200</v>
      </c>
      <c r="I641" s="250">
        <f>I642</f>
        <v>821.56</v>
      </c>
    </row>
    <row r="642" spans="1:9" s="13" customFormat="1" ht="12.75">
      <c r="A642" s="39"/>
      <c r="B642" s="38" t="s">
        <v>420</v>
      </c>
      <c r="C642" s="113" t="s">
        <v>36</v>
      </c>
      <c r="D642" s="113" t="s">
        <v>346</v>
      </c>
      <c r="E642" s="171" t="s">
        <v>284</v>
      </c>
      <c r="F642" s="205">
        <v>1200</v>
      </c>
      <c r="G642" s="231"/>
      <c r="H642" s="272">
        <f>F642</f>
        <v>1200</v>
      </c>
      <c r="I642" s="208">
        <v>821.56</v>
      </c>
    </row>
    <row r="643" spans="1:9" s="24" customFormat="1" ht="11.25">
      <c r="A643" s="117"/>
      <c r="B643" s="73" t="s">
        <v>295</v>
      </c>
      <c r="C643" s="113">
        <v>1004</v>
      </c>
      <c r="D643" s="113" t="s">
        <v>296</v>
      </c>
      <c r="E643" s="113"/>
      <c r="F643" s="246">
        <f>F644+F646+F653</f>
        <v>45107.84</v>
      </c>
      <c r="G643" s="246">
        <f>G644+G646+G653</f>
        <v>0</v>
      </c>
      <c r="H643" s="246">
        <f>H644+H646+H653</f>
        <v>22620.84</v>
      </c>
      <c r="I643" s="246">
        <f>I644+I646+I653</f>
        <v>45103.469</v>
      </c>
    </row>
    <row r="644" spans="1:9" s="13" customFormat="1" ht="40.5">
      <c r="A644" s="39"/>
      <c r="B644" s="38" t="s">
        <v>72</v>
      </c>
      <c r="C644" s="113">
        <v>1004</v>
      </c>
      <c r="D644" s="113" t="s">
        <v>168</v>
      </c>
      <c r="E644" s="28"/>
      <c r="F644" s="248">
        <f>F645</f>
        <v>16602</v>
      </c>
      <c r="G644" s="248">
        <f>G645</f>
        <v>0</v>
      </c>
      <c r="H644" s="248">
        <f>H645</f>
        <v>16602</v>
      </c>
      <c r="I644" s="248">
        <f>I645</f>
        <v>16600.469</v>
      </c>
    </row>
    <row r="645" spans="1:9" s="13" customFormat="1" ht="11.25">
      <c r="A645" s="39"/>
      <c r="B645" s="38" t="s">
        <v>420</v>
      </c>
      <c r="C645" s="113" t="s">
        <v>36</v>
      </c>
      <c r="D645" s="113" t="s">
        <v>168</v>
      </c>
      <c r="E645" s="28" t="s">
        <v>277</v>
      </c>
      <c r="F645" s="246">
        <v>16602</v>
      </c>
      <c r="G645" s="246"/>
      <c r="H645" s="273">
        <f>F645</f>
        <v>16602</v>
      </c>
      <c r="I645" s="208">
        <v>16600.469</v>
      </c>
    </row>
    <row r="646" spans="1:9" s="13" customFormat="1" ht="20.25">
      <c r="A646" s="39"/>
      <c r="B646" s="38" t="s">
        <v>611</v>
      </c>
      <c r="C646" s="113">
        <v>1004</v>
      </c>
      <c r="D646" s="113" t="s">
        <v>612</v>
      </c>
      <c r="E646" s="28"/>
      <c r="F646" s="218">
        <f>F647+F649+F651</f>
        <v>6018.84</v>
      </c>
      <c r="G646" s="218">
        <f>G647+G649+G651</f>
        <v>0</v>
      </c>
      <c r="H646" s="218">
        <f>H647+H649+H651</f>
        <v>6018.84</v>
      </c>
      <c r="I646" s="218">
        <f>I647+I649+I651</f>
        <v>6018.84</v>
      </c>
    </row>
    <row r="647" spans="1:9" s="13" customFormat="1" ht="11.25">
      <c r="A647" s="39"/>
      <c r="B647" s="38" t="s">
        <v>613</v>
      </c>
      <c r="C647" s="113">
        <v>1004</v>
      </c>
      <c r="D647" s="113" t="s">
        <v>616</v>
      </c>
      <c r="E647" s="28"/>
      <c r="F647" s="218">
        <f>F648</f>
        <v>1153</v>
      </c>
      <c r="G647" s="218">
        <f>G648</f>
        <v>0</v>
      </c>
      <c r="H647" s="218">
        <f>H648</f>
        <v>1153</v>
      </c>
      <c r="I647" s="218">
        <f>I648</f>
        <v>1153</v>
      </c>
    </row>
    <row r="648" spans="1:9" s="13" customFormat="1" ht="11.25">
      <c r="A648" s="39"/>
      <c r="B648" s="38" t="s">
        <v>420</v>
      </c>
      <c r="C648" s="113">
        <v>1004</v>
      </c>
      <c r="D648" s="113" t="s">
        <v>616</v>
      </c>
      <c r="E648" s="28" t="s">
        <v>277</v>
      </c>
      <c r="F648" s="218">
        <v>1153</v>
      </c>
      <c r="G648" s="274"/>
      <c r="H648" s="275">
        <f>F648</f>
        <v>1153</v>
      </c>
      <c r="I648" s="208">
        <v>1153</v>
      </c>
    </row>
    <row r="649" spans="1:9" s="13" customFormat="1" ht="11.25">
      <c r="A649" s="39"/>
      <c r="B649" s="38" t="s">
        <v>614</v>
      </c>
      <c r="C649" s="113">
        <v>1004</v>
      </c>
      <c r="D649" s="113" t="s">
        <v>617</v>
      </c>
      <c r="E649" s="28"/>
      <c r="F649" s="248">
        <f>F650</f>
        <v>400</v>
      </c>
      <c r="G649" s="248">
        <f>G650</f>
        <v>0</v>
      </c>
      <c r="H649" s="248">
        <f>H650</f>
        <v>400</v>
      </c>
      <c r="I649" s="248">
        <f>I650</f>
        <v>400</v>
      </c>
    </row>
    <row r="650" spans="1:9" s="13" customFormat="1" ht="11.25">
      <c r="A650" s="39"/>
      <c r="B650" s="36" t="s">
        <v>255</v>
      </c>
      <c r="C650" s="113">
        <v>1004</v>
      </c>
      <c r="D650" s="113" t="s">
        <v>617</v>
      </c>
      <c r="E650" s="28" t="s">
        <v>256</v>
      </c>
      <c r="F650" s="218">
        <v>400</v>
      </c>
      <c r="G650" s="218"/>
      <c r="H650" s="209">
        <f>F650</f>
        <v>400</v>
      </c>
      <c r="I650" s="208">
        <v>400</v>
      </c>
    </row>
    <row r="651" spans="1:9" s="13" customFormat="1" ht="11.25">
      <c r="A651" s="39"/>
      <c r="B651" s="38" t="s">
        <v>615</v>
      </c>
      <c r="C651" s="113">
        <v>1004</v>
      </c>
      <c r="D651" s="113" t="s">
        <v>618</v>
      </c>
      <c r="E651" s="28"/>
      <c r="F651" s="248">
        <f>F652</f>
        <v>4465.84</v>
      </c>
      <c r="G651" s="248">
        <f>G652</f>
        <v>0</v>
      </c>
      <c r="H651" s="248">
        <f>H652</f>
        <v>4465.84</v>
      </c>
      <c r="I651" s="248">
        <f>I652</f>
        <v>4465.84</v>
      </c>
    </row>
    <row r="652" spans="1:9" s="21" customFormat="1" ht="12.75">
      <c r="A652" s="58"/>
      <c r="B652" s="38" t="s">
        <v>420</v>
      </c>
      <c r="C652" s="113">
        <v>1004</v>
      </c>
      <c r="D652" s="113" t="s">
        <v>618</v>
      </c>
      <c r="E652" s="28" t="s">
        <v>277</v>
      </c>
      <c r="F652" s="218">
        <f>4705-239.16</f>
        <v>4465.84</v>
      </c>
      <c r="G652" s="218"/>
      <c r="H652" s="209">
        <f>F652</f>
        <v>4465.84</v>
      </c>
      <c r="I652" s="276">
        <v>4465.84</v>
      </c>
    </row>
    <row r="653" spans="1:9" s="21" customFormat="1" ht="20.25">
      <c r="A653" s="58"/>
      <c r="B653" s="38" t="s">
        <v>156</v>
      </c>
      <c r="C653" s="113">
        <v>1004</v>
      </c>
      <c r="D653" s="113" t="s">
        <v>158</v>
      </c>
      <c r="E653" s="28"/>
      <c r="F653" s="218">
        <f>F654+F656+F658</f>
        <v>22487</v>
      </c>
      <c r="G653" s="218">
        <f>G654+G656+G658</f>
        <v>0</v>
      </c>
      <c r="H653" s="218">
        <f>H654+H656+H658</f>
        <v>0</v>
      </c>
      <c r="I653" s="218">
        <f>I654+I656+I658</f>
        <v>22484.16</v>
      </c>
    </row>
    <row r="654" spans="1:9" s="21" customFormat="1" ht="12.75">
      <c r="A654" s="58"/>
      <c r="B654" s="38" t="s">
        <v>613</v>
      </c>
      <c r="C654" s="113">
        <v>1004</v>
      </c>
      <c r="D654" s="113" t="s">
        <v>157</v>
      </c>
      <c r="E654" s="28"/>
      <c r="F654" s="218">
        <f>F655</f>
        <v>2773</v>
      </c>
      <c r="G654" s="218">
        <f>G655</f>
        <v>0</v>
      </c>
      <c r="H654" s="218">
        <f>H655</f>
        <v>0</v>
      </c>
      <c r="I654" s="218">
        <f>I655</f>
        <v>2772.5</v>
      </c>
    </row>
    <row r="655" spans="1:9" s="21" customFormat="1" ht="12.75">
      <c r="A655" s="58"/>
      <c r="B655" s="38" t="s">
        <v>420</v>
      </c>
      <c r="C655" s="113">
        <v>1004</v>
      </c>
      <c r="D655" s="113" t="s">
        <v>157</v>
      </c>
      <c r="E655" s="28" t="s">
        <v>277</v>
      </c>
      <c r="F655" s="218">
        <v>2773</v>
      </c>
      <c r="G655" s="218"/>
      <c r="H655" s="209"/>
      <c r="I655" s="276">
        <v>2772.5</v>
      </c>
    </row>
    <row r="656" spans="1:9" s="21" customFormat="1" ht="12.75">
      <c r="A656" s="58"/>
      <c r="B656" s="38" t="s">
        <v>614</v>
      </c>
      <c r="C656" s="113">
        <v>1004</v>
      </c>
      <c r="D656" s="113" t="s">
        <v>159</v>
      </c>
      <c r="E656" s="28"/>
      <c r="F656" s="218">
        <f>F657</f>
        <v>4008</v>
      </c>
      <c r="G656" s="218">
        <f>G657</f>
        <v>0</v>
      </c>
      <c r="H656" s="218">
        <f>H657</f>
        <v>0</v>
      </c>
      <c r="I656" s="218">
        <f>I657</f>
        <v>4007.3</v>
      </c>
    </row>
    <row r="657" spans="1:9" s="21" customFormat="1" ht="12.75">
      <c r="A657" s="58"/>
      <c r="B657" s="36" t="s">
        <v>255</v>
      </c>
      <c r="C657" s="113">
        <v>1004</v>
      </c>
      <c r="D657" s="113" t="s">
        <v>159</v>
      </c>
      <c r="E657" s="28" t="s">
        <v>256</v>
      </c>
      <c r="F657" s="218">
        <v>4008</v>
      </c>
      <c r="G657" s="218"/>
      <c r="H657" s="209"/>
      <c r="I657" s="276">
        <v>4007.3</v>
      </c>
    </row>
    <row r="658" spans="1:9" s="21" customFormat="1" ht="12.75">
      <c r="A658" s="58"/>
      <c r="B658" s="38" t="s">
        <v>615</v>
      </c>
      <c r="C658" s="113">
        <v>1004</v>
      </c>
      <c r="D658" s="113" t="s">
        <v>160</v>
      </c>
      <c r="E658" s="28"/>
      <c r="F658" s="218">
        <f>F659</f>
        <v>15706</v>
      </c>
      <c r="G658" s="218">
        <f>G659</f>
        <v>0</v>
      </c>
      <c r="H658" s="218">
        <f>H659</f>
        <v>0</v>
      </c>
      <c r="I658" s="218">
        <f>I659</f>
        <v>15704.36</v>
      </c>
    </row>
    <row r="659" spans="1:9" s="21" customFormat="1" ht="12.75">
      <c r="A659" s="58"/>
      <c r="B659" s="38" t="s">
        <v>420</v>
      </c>
      <c r="C659" s="113">
        <v>1004</v>
      </c>
      <c r="D659" s="113" t="s">
        <v>160</v>
      </c>
      <c r="E659" s="28" t="s">
        <v>277</v>
      </c>
      <c r="F659" s="218">
        <v>15706</v>
      </c>
      <c r="G659" s="218"/>
      <c r="H659" s="209"/>
      <c r="I659" s="276">
        <v>15704.36</v>
      </c>
    </row>
    <row r="660" spans="1:9" s="21" customFormat="1" ht="12.75">
      <c r="A660" s="58"/>
      <c r="B660" s="123" t="s">
        <v>91</v>
      </c>
      <c r="C660" s="116" t="s">
        <v>92</v>
      </c>
      <c r="D660" s="116"/>
      <c r="E660" s="116"/>
      <c r="F660" s="231">
        <f>F661+F664</f>
        <v>34842.71</v>
      </c>
      <c r="G660" s="231">
        <f>G661+G664</f>
        <v>10291.71</v>
      </c>
      <c r="H660" s="231">
        <f>H661+H664</f>
        <v>24551</v>
      </c>
      <c r="I660" s="231">
        <f>I661+I664</f>
        <v>34086.960999999996</v>
      </c>
    </row>
    <row r="661" spans="1:9" s="21" customFormat="1" ht="30">
      <c r="A661" s="58"/>
      <c r="B661" s="164" t="s">
        <v>203</v>
      </c>
      <c r="C661" s="28">
        <v>1006</v>
      </c>
      <c r="D661" s="28" t="s">
        <v>683</v>
      </c>
      <c r="E661" s="116"/>
      <c r="F661" s="231">
        <f aca="true" t="shared" si="63" ref="F661:I662">F662</f>
        <v>24551</v>
      </c>
      <c r="G661" s="231">
        <f t="shared" si="63"/>
        <v>0</v>
      </c>
      <c r="H661" s="231">
        <f t="shared" si="63"/>
        <v>24551</v>
      </c>
      <c r="I661" s="231">
        <f t="shared" si="63"/>
        <v>24550.3</v>
      </c>
    </row>
    <row r="662" spans="1:9" s="21" customFormat="1" ht="18.75">
      <c r="A662" s="58"/>
      <c r="B662" s="68" t="s">
        <v>202</v>
      </c>
      <c r="C662" s="28">
        <v>1006</v>
      </c>
      <c r="D662" s="28" t="s">
        <v>233</v>
      </c>
      <c r="E662" s="28"/>
      <c r="F662" s="233">
        <f t="shared" si="63"/>
        <v>24551</v>
      </c>
      <c r="G662" s="233">
        <f t="shared" si="63"/>
        <v>0</v>
      </c>
      <c r="H662" s="233">
        <f t="shared" si="63"/>
        <v>24551</v>
      </c>
      <c r="I662" s="233">
        <f t="shared" si="63"/>
        <v>24550.3</v>
      </c>
    </row>
    <row r="663" spans="1:9" s="21" customFormat="1" ht="12.75">
      <c r="A663" s="58"/>
      <c r="B663" s="38" t="s">
        <v>223</v>
      </c>
      <c r="C663" s="28">
        <v>1006</v>
      </c>
      <c r="D663" s="28" t="s">
        <v>233</v>
      </c>
      <c r="E663" s="28">
        <v>900</v>
      </c>
      <c r="F663" s="233">
        <v>24551</v>
      </c>
      <c r="G663" s="233"/>
      <c r="H663" s="234">
        <f>F663</f>
        <v>24551</v>
      </c>
      <c r="I663" s="241">
        <v>24550.3</v>
      </c>
    </row>
    <row r="664" spans="1:9" s="13" customFormat="1" ht="20.25">
      <c r="A664" s="39"/>
      <c r="B664" s="127" t="s">
        <v>94</v>
      </c>
      <c r="C664" s="70" t="s">
        <v>92</v>
      </c>
      <c r="D664" s="113" t="s">
        <v>93</v>
      </c>
      <c r="E664" s="128">
        <v>482</v>
      </c>
      <c r="F664" s="265">
        <f>F665</f>
        <v>10291.71</v>
      </c>
      <c r="G664" s="265">
        <f>G665</f>
        <v>10291.71</v>
      </c>
      <c r="H664" s="265">
        <f>H665</f>
        <v>0</v>
      </c>
      <c r="I664" s="265">
        <f>I665</f>
        <v>9536.661</v>
      </c>
    </row>
    <row r="665" spans="1:9" s="20" customFormat="1" ht="20.25">
      <c r="A665" s="40"/>
      <c r="B665" s="36" t="s">
        <v>197</v>
      </c>
      <c r="C665" s="70" t="s">
        <v>92</v>
      </c>
      <c r="D665" s="29" t="s">
        <v>95</v>
      </c>
      <c r="E665" s="129">
        <v>482</v>
      </c>
      <c r="F665" s="205">
        <f>F667+F668+F669+F670+F671+F672+F673+F674</f>
        <v>10291.71</v>
      </c>
      <c r="G665" s="205">
        <f>G667+G668+G669+G670+G671+G672+G673+G674</f>
        <v>10291.71</v>
      </c>
      <c r="H665" s="205">
        <f>H667+H668+H669+H670+H671+H672+H673+H674</f>
        <v>0</v>
      </c>
      <c r="I665" s="205">
        <v>9536.661</v>
      </c>
    </row>
    <row r="666" spans="1:9" s="189" customFormat="1" ht="12.75">
      <c r="A666" s="43"/>
      <c r="B666" s="38" t="s">
        <v>85</v>
      </c>
      <c r="C666" s="28"/>
      <c r="D666" s="28"/>
      <c r="E666" s="28"/>
      <c r="F666" s="218"/>
      <c r="G666" s="218"/>
      <c r="H666" s="209"/>
      <c r="I666" s="277"/>
    </row>
    <row r="667" spans="1:9" s="189" customFormat="1" ht="18.75">
      <c r="A667" s="43"/>
      <c r="B667" s="110" t="s">
        <v>198</v>
      </c>
      <c r="C667" s="70" t="s">
        <v>92</v>
      </c>
      <c r="D667" s="69" t="s">
        <v>96</v>
      </c>
      <c r="E667" s="69">
        <v>482</v>
      </c>
      <c r="F667" s="200">
        <v>1739.72</v>
      </c>
      <c r="G667" s="200">
        <f>F667</f>
        <v>1739.72</v>
      </c>
      <c r="H667" s="242"/>
      <c r="I667" s="208">
        <v>1739.72</v>
      </c>
    </row>
    <row r="668" spans="1:9" s="189" customFormat="1" ht="28.5">
      <c r="A668" s="43" t="s">
        <v>3</v>
      </c>
      <c r="B668" s="110" t="s">
        <v>199</v>
      </c>
      <c r="C668" s="70" t="s">
        <v>92</v>
      </c>
      <c r="D668" s="69" t="s">
        <v>97</v>
      </c>
      <c r="E668" s="69">
        <v>482</v>
      </c>
      <c r="F668" s="200">
        <v>2789.875</v>
      </c>
      <c r="G668" s="200">
        <f aca="true" t="shared" si="64" ref="G668:G674">F668</f>
        <v>2789.875</v>
      </c>
      <c r="H668" s="242"/>
      <c r="I668" s="208">
        <v>2787.127</v>
      </c>
    </row>
    <row r="669" spans="1:9" s="189" customFormat="1" ht="18.75">
      <c r="A669" s="43"/>
      <c r="B669" s="110" t="s">
        <v>200</v>
      </c>
      <c r="C669" s="70" t="s">
        <v>92</v>
      </c>
      <c r="D669" s="69" t="s">
        <v>98</v>
      </c>
      <c r="E669" s="69">
        <v>482</v>
      </c>
      <c r="F669" s="200">
        <v>1112.019</v>
      </c>
      <c r="G669" s="200">
        <f t="shared" si="64"/>
        <v>1112.019</v>
      </c>
      <c r="H669" s="242"/>
      <c r="I669" s="208">
        <v>1112.018</v>
      </c>
    </row>
    <row r="670" spans="1:9" s="189" customFormat="1" ht="18.75">
      <c r="A670" s="43"/>
      <c r="B670" s="110" t="s">
        <v>201</v>
      </c>
      <c r="C670" s="70" t="s">
        <v>92</v>
      </c>
      <c r="D670" s="69" t="s">
        <v>99</v>
      </c>
      <c r="E670" s="69">
        <v>482</v>
      </c>
      <c r="F670" s="200">
        <v>238.322</v>
      </c>
      <c r="G670" s="200">
        <f t="shared" si="64"/>
        <v>238.322</v>
      </c>
      <c r="H670" s="242"/>
      <c r="I670" s="208">
        <v>237.942</v>
      </c>
    </row>
    <row r="671" spans="1:9" s="189" customFormat="1" ht="28.5">
      <c r="A671" s="43"/>
      <c r="B671" s="110" t="s">
        <v>204</v>
      </c>
      <c r="C671" s="70" t="s">
        <v>92</v>
      </c>
      <c r="D671" s="69" t="s">
        <v>100</v>
      </c>
      <c r="E671" s="69">
        <v>482</v>
      </c>
      <c r="F671" s="200">
        <v>529.355</v>
      </c>
      <c r="G671" s="200">
        <f t="shared" si="64"/>
        <v>529.355</v>
      </c>
      <c r="H671" s="242"/>
      <c r="I671" s="208">
        <v>527.447</v>
      </c>
    </row>
    <row r="672" spans="1:9" s="189" customFormat="1" ht="28.5">
      <c r="A672" s="43"/>
      <c r="B672" s="110" t="s">
        <v>205</v>
      </c>
      <c r="C672" s="70" t="s">
        <v>92</v>
      </c>
      <c r="D672" s="69" t="s">
        <v>101</v>
      </c>
      <c r="E672" s="69">
        <v>482</v>
      </c>
      <c r="F672" s="200">
        <v>452.708</v>
      </c>
      <c r="G672" s="200">
        <f t="shared" si="64"/>
        <v>452.708</v>
      </c>
      <c r="H672" s="242"/>
      <c r="I672" s="208">
        <v>452.707</v>
      </c>
    </row>
    <row r="673" spans="1:9" s="189" customFormat="1" ht="28.5">
      <c r="A673" s="43"/>
      <c r="B673" s="110" t="s">
        <v>218</v>
      </c>
      <c r="C673" s="70" t="s">
        <v>92</v>
      </c>
      <c r="D673" s="69" t="s">
        <v>119</v>
      </c>
      <c r="E673" s="69">
        <v>482</v>
      </c>
      <c r="F673" s="200">
        <v>1640.196</v>
      </c>
      <c r="G673" s="200">
        <f t="shared" si="64"/>
        <v>1640.196</v>
      </c>
      <c r="H673" s="242"/>
      <c r="I673" s="208">
        <v>1640.187</v>
      </c>
    </row>
    <row r="674" spans="1:9" s="189" customFormat="1" ht="20.25">
      <c r="A674" s="43"/>
      <c r="B674" s="76" t="s">
        <v>162</v>
      </c>
      <c r="C674" s="70" t="s">
        <v>92</v>
      </c>
      <c r="D674" s="69" t="s">
        <v>161</v>
      </c>
      <c r="E674" s="69">
        <v>482</v>
      </c>
      <c r="F674" s="200">
        <v>1789.515</v>
      </c>
      <c r="G674" s="200">
        <f t="shared" si="64"/>
        <v>1789.515</v>
      </c>
      <c r="H674" s="242"/>
      <c r="I674" s="208">
        <v>1039.513</v>
      </c>
    </row>
    <row r="675" spans="1:9" s="6" customFormat="1" ht="14.25">
      <c r="A675" s="45"/>
      <c r="B675" s="140" t="s">
        <v>128</v>
      </c>
      <c r="C675" s="33">
        <v>1100</v>
      </c>
      <c r="D675" s="141"/>
      <c r="E675" s="141"/>
      <c r="F675" s="256">
        <f>F676+F685+F688</f>
        <v>66554.986</v>
      </c>
      <c r="G675" s="256">
        <f>G676+G685+G688</f>
        <v>57554.986</v>
      </c>
      <c r="H675" s="256">
        <f>H676+H685+H688</f>
        <v>9000</v>
      </c>
      <c r="I675" s="256">
        <f>I676+I685+I688</f>
        <v>62247.164000000004</v>
      </c>
    </row>
    <row r="676" spans="1:9" s="6" customFormat="1" ht="20.25">
      <c r="A676" s="45"/>
      <c r="B676" s="65" t="s">
        <v>81</v>
      </c>
      <c r="C676" s="33">
        <v>1101</v>
      </c>
      <c r="D676" s="31" t="s">
        <v>82</v>
      </c>
      <c r="E676" s="31"/>
      <c r="F676" s="219">
        <f>F677+F682</f>
        <v>57544.986</v>
      </c>
      <c r="G676" s="219">
        <f>G677+G680+G683</f>
        <v>57544.986</v>
      </c>
      <c r="H676" s="219">
        <f>H677+H680+H683</f>
        <v>0</v>
      </c>
      <c r="I676" s="219">
        <f>I677+I680+I683</f>
        <v>53237.377</v>
      </c>
    </row>
    <row r="677" spans="1:9" s="6" customFormat="1" ht="20.25">
      <c r="A677" s="45"/>
      <c r="B677" s="38" t="s">
        <v>446</v>
      </c>
      <c r="C677" s="33">
        <v>1101</v>
      </c>
      <c r="D677" s="28" t="s">
        <v>414</v>
      </c>
      <c r="E677" s="28"/>
      <c r="F677" s="218">
        <f>F678+F680</f>
        <v>56563.575</v>
      </c>
      <c r="G677" s="218">
        <f aca="true" t="shared" si="65" ref="G677:I678">G678</f>
        <v>56533.575</v>
      </c>
      <c r="H677" s="218">
        <f t="shared" si="65"/>
        <v>0</v>
      </c>
      <c r="I677" s="218">
        <f t="shared" si="65"/>
        <v>52225.966</v>
      </c>
    </row>
    <row r="678" spans="1:9" s="6" customFormat="1" ht="20.25">
      <c r="A678" s="45"/>
      <c r="B678" s="36" t="s">
        <v>360</v>
      </c>
      <c r="C678" s="33">
        <v>1101</v>
      </c>
      <c r="D678" s="28" t="s">
        <v>415</v>
      </c>
      <c r="E678" s="28"/>
      <c r="F678" s="218">
        <f>F679</f>
        <v>56533.575</v>
      </c>
      <c r="G678" s="218">
        <f t="shared" si="65"/>
        <v>56533.575</v>
      </c>
      <c r="H678" s="218">
        <f t="shared" si="65"/>
        <v>0</v>
      </c>
      <c r="I678" s="218">
        <f t="shared" si="65"/>
        <v>52225.966</v>
      </c>
    </row>
    <row r="679" spans="1:9" s="6" customFormat="1" ht="12.75">
      <c r="A679" s="45"/>
      <c r="B679" s="36" t="s">
        <v>255</v>
      </c>
      <c r="C679" s="33">
        <v>1101</v>
      </c>
      <c r="D679" s="28" t="s">
        <v>415</v>
      </c>
      <c r="E679" s="28" t="s">
        <v>256</v>
      </c>
      <c r="F679" s="218">
        <v>56533.575</v>
      </c>
      <c r="G679" s="218">
        <f>F679</f>
        <v>56533.575</v>
      </c>
      <c r="H679" s="209"/>
      <c r="I679" s="227">
        <v>52225.966</v>
      </c>
    </row>
    <row r="680" spans="1:9" s="6" customFormat="1" ht="30">
      <c r="A680" s="45"/>
      <c r="B680" s="65" t="s">
        <v>193</v>
      </c>
      <c r="C680" s="33">
        <v>1101</v>
      </c>
      <c r="D680" s="31" t="s">
        <v>416</v>
      </c>
      <c r="E680" s="28"/>
      <c r="F680" s="217">
        <f>F681</f>
        <v>30</v>
      </c>
      <c r="G680" s="217">
        <f>G681</f>
        <v>30</v>
      </c>
      <c r="H680" s="217">
        <f>H681</f>
        <v>0</v>
      </c>
      <c r="I680" s="217">
        <f>I681</f>
        <v>30</v>
      </c>
    </row>
    <row r="681" spans="1:9" s="6" customFormat="1" ht="12.75">
      <c r="A681" s="45"/>
      <c r="B681" s="38" t="s">
        <v>694</v>
      </c>
      <c r="C681" s="33">
        <v>1101</v>
      </c>
      <c r="D681" s="28" t="s">
        <v>416</v>
      </c>
      <c r="E681" s="28" t="s">
        <v>256</v>
      </c>
      <c r="F681" s="219">
        <v>30</v>
      </c>
      <c r="G681" s="219">
        <f>F681</f>
        <v>30</v>
      </c>
      <c r="H681" s="211"/>
      <c r="I681" s="227">
        <v>30</v>
      </c>
    </row>
    <row r="682" spans="1:9" s="6" customFormat="1" ht="12.75">
      <c r="A682" s="45"/>
      <c r="B682" s="36" t="s">
        <v>166</v>
      </c>
      <c r="C682" s="33">
        <v>1101</v>
      </c>
      <c r="D682" s="28" t="s">
        <v>384</v>
      </c>
      <c r="E682" s="28"/>
      <c r="F682" s="219">
        <f>F683</f>
        <v>981.411</v>
      </c>
      <c r="G682" s="219">
        <f aca="true" t="shared" si="66" ref="G682:I683">G683</f>
        <v>981.411</v>
      </c>
      <c r="H682" s="219">
        <f t="shared" si="66"/>
        <v>0</v>
      </c>
      <c r="I682" s="219">
        <f t="shared" si="66"/>
        <v>981.411</v>
      </c>
    </row>
    <row r="683" spans="1:9" s="6" customFormat="1" ht="20.25">
      <c r="A683" s="45"/>
      <c r="B683" s="36" t="s">
        <v>164</v>
      </c>
      <c r="C683" s="33">
        <v>1101</v>
      </c>
      <c r="D683" s="28" t="s">
        <v>390</v>
      </c>
      <c r="E683" s="28"/>
      <c r="F683" s="219">
        <f>F684</f>
        <v>981.411</v>
      </c>
      <c r="G683" s="219">
        <f t="shared" si="66"/>
        <v>981.411</v>
      </c>
      <c r="H683" s="219">
        <f t="shared" si="66"/>
        <v>0</v>
      </c>
      <c r="I683" s="219">
        <f t="shared" si="66"/>
        <v>981.411</v>
      </c>
    </row>
    <row r="684" spans="1:9" s="6" customFormat="1" ht="12.75">
      <c r="A684" s="45"/>
      <c r="B684" s="36" t="s">
        <v>255</v>
      </c>
      <c r="C684" s="33">
        <v>1101</v>
      </c>
      <c r="D684" s="28" t="s">
        <v>390</v>
      </c>
      <c r="E684" s="28" t="s">
        <v>256</v>
      </c>
      <c r="F684" s="219">
        <v>981.411</v>
      </c>
      <c r="G684" s="219">
        <f>F684</f>
        <v>981.411</v>
      </c>
      <c r="H684" s="211"/>
      <c r="I684" s="227">
        <v>981.411</v>
      </c>
    </row>
    <row r="685" spans="1:9" s="6" customFormat="1" ht="12.75">
      <c r="A685" s="45"/>
      <c r="B685" s="65" t="s">
        <v>117</v>
      </c>
      <c r="C685" s="33">
        <v>1101</v>
      </c>
      <c r="D685" s="31" t="s">
        <v>118</v>
      </c>
      <c r="E685" s="28"/>
      <c r="F685" s="206">
        <f aca="true" t="shared" si="67" ref="F685:I686">F686</f>
        <v>9000</v>
      </c>
      <c r="G685" s="206">
        <f t="shared" si="67"/>
        <v>0</v>
      </c>
      <c r="H685" s="206">
        <f t="shared" si="67"/>
        <v>9000</v>
      </c>
      <c r="I685" s="206">
        <f t="shared" si="67"/>
        <v>8999.787</v>
      </c>
    </row>
    <row r="686" spans="1:9" s="6" customFormat="1" ht="20.25">
      <c r="A686" s="45"/>
      <c r="B686" s="178" t="s">
        <v>650</v>
      </c>
      <c r="C686" s="33">
        <v>1101</v>
      </c>
      <c r="D686" s="31" t="s">
        <v>505</v>
      </c>
      <c r="E686" s="28"/>
      <c r="F686" s="206">
        <f t="shared" si="67"/>
        <v>9000</v>
      </c>
      <c r="G686" s="206">
        <f t="shared" si="67"/>
        <v>0</v>
      </c>
      <c r="H686" s="206">
        <f t="shared" si="67"/>
        <v>9000</v>
      </c>
      <c r="I686" s="206">
        <f t="shared" si="67"/>
        <v>8999.787</v>
      </c>
    </row>
    <row r="687" spans="1:9" s="6" customFormat="1" ht="12.75">
      <c r="A687" s="45"/>
      <c r="B687" s="38" t="s">
        <v>255</v>
      </c>
      <c r="C687" s="33">
        <v>1101</v>
      </c>
      <c r="D687" s="31" t="s">
        <v>497</v>
      </c>
      <c r="E687" s="28" t="s">
        <v>256</v>
      </c>
      <c r="F687" s="206">
        <v>9000</v>
      </c>
      <c r="G687" s="206"/>
      <c r="H687" s="207">
        <f>F687</f>
        <v>9000</v>
      </c>
      <c r="I687" s="227">
        <v>8999.787</v>
      </c>
    </row>
    <row r="688" spans="1:9" s="6" customFormat="1" ht="20.25">
      <c r="A688" s="45"/>
      <c r="B688" s="65" t="s">
        <v>191</v>
      </c>
      <c r="C688" s="33">
        <v>1101</v>
      </c>
      <c r="D688" s="160" t="s">
        <v>367</v>
      </c>
      <c r="E688" s="161"/>
      <c r="F688" s="206">
        <f>F689</f>
        <v>10</v>
      </c>
      <c r="G688" s="206">
        <f>G689</f>
        <v>10</v>
      </c>
      <c r="H688" s="206">
        <f>H689</f>
        <v>0</v>
      </c>
      <c r="I688" s="206">
        <f>I689</f>
        <v>10</v>
      </c>
    </row>
    <row r="689" spans="1:9" s="6" customFormat="1" ht="12.75">
      <c r="A689" s="45"/>
      <c r="B689" s="102" t="s">
        <v>304</v>
      </c>
      <c r="C689" s="33">
        <v>1101</v>
      </c>
      <c r="D689" s="160" t="s">
        <v>367</v>
      </c>
      <c r="E689" s="161" t="s">
        <v>368</v>
      </c>
      <c r="F689" s="206">
        <v>10</v>
      </c>
      <c r="G689" s="206">
        <f>F689</f>
        <v>10</v>
      </c>
      <c r="H689" s="207"/>
      <c r="I689" s="227">
        <v>10</v>
      </c>
    </row>
    <row r="690" spans="1:9" s="6" customFormat="1" ht="12.75">
      <c r="A690" s="45"/>
      <c r="B690" s="297" t="s">
        <v>44</v>
      </c>
      <c r="C690" s="160" t="s">
        <v>50</v>
      </c>
      <c r="D690" s="160"/>
      <c r="E690" s="161"/>
      <c r="F690" s="206"/>
      <c r="G690" s="206"/>
      <c r="H690" s="207"/>
      <c r="I690" s="227"/>
    </row>
    <row r="691" spans="1:9" s="6" customFormat="1" ht="12.75">
      <c r="A691" s="45"/>
      <c r="B691" s="102" t="s">
        <v>45</v>
      </c>
      <c r="C691" s="160"/>
      <c r="D691" s="160"/>
      <c r="E691" s="161"/>
      <c r="F691" s="206">
        <f>F692</f>
        <v>3245</v>
      </c>
      <c r="G691" s="206">
        <f>G692</f>
        <v>0</v>
      </c>
      <c r="H691" s="206">
        <f>H692</f>
        <v>0</v>
      </c>
      <c r="I691" s="206">
        <f>I692</f>
        <v>2777.348</v>
      </c>
    </row>
    <row r="692" spans="1:9" s="6" customFormat="1" ht="12.75">
      <c r="A692" s="45"/>
      <c r="B692" s="38" t="s">
        <v>46</v>
      </c>
      <c r="C692" s="70"/>
      <c r="D692" s="69"/>
      <c r="E692" s="69"/>
      <c r="F692" s="200">
        <f>F693+F695</f>
        <v>3245</v>
      </c>
      <c r="G692" s="200">
        <f>G693+G695</f>
        <v>0</v>
      </c>
      <c r="H692" s="200">
        <f>H693+H695</f>
        <v>0</v>
      </c>
      <c r="I692" s="200">
        <f>I693+I695</f>
        <v>2777.348</v>
      </c>
    </row>
    <row r="693" spans="1:9" s="6" customFormat="1" ht="12.75">
      <c r="A693" s="45"/>
      <c r="B693" s="102" t="s">
        <v>47</v>
      </c>
      <c r="C693" s="70">
        <v>1201</v>
      </c>
      <c r="D693" s="298">
        <v>4530140</v>
      </c>
      <c r="E693" s="69"/>
      <c r="F693" s="200">
        <f>F694</f>
        <v>1375</v>
      </c>
      <c r="G693" s="200">
        <f>G694</f>
        <v>0</v>
      </c>
      <c r="H693" s="200">
        <f>H694</f>
        <v>0</v>
      </c>
      <c r="I693" s="200">
        <f>I694</f>
        <v>1072.518</v>
      </c>
    </row>
    <row r="694" spans="1:9" s="6" customFormat="1" ht="12.75">
      <c r="A694" s="45"/>
      <c r="B694" s="169" t="s">
        <v>48</v>
      </c>
      <c r="C694" s="70">
        <v>1201</v>
      </c>
      <c r="D694" s="298">
        <v>4530140</v>
      </c>
      <c r="E694" s="168" t="s">
        <v>186</v>
      </c>
      <c r="F694" s="200">
        <v>1375</v>
      </c>
      <c r="G694" s="200"/>
      <c r="H694" s="242"/>
      <c r="I694" s="200">
        <v>1072.518</v>
      </c>
    </row>
    <row r="695" spans="1:9" s="6" customFormat="1" ht="12.75">
      <c r="A695" s="45"/>
      <c r="B695" s="169" t="s">
        <v>49</v>
      </c>
      <c r="C695" s="70">
        <v>1202</v>
      </c>
      <c r="D695" s="69">
        <v>4560040</v>
      </c>
      <c r="E695" s="69"/>
      <c r="F695" s="200">
        <f>F696</f>
        <v>1870</v>
      </c>
      <c r="G695" s="200">
        <f>G696</f>
        <v>0</v>
      </c>
      <c r="H695" s="200">
        <f>H696</f>
        <v>0</v>
      </c>
      <c r="I695" s="200">
        <f>I696</f>
        <v>1704.83</v>
      </c>
    </row>
    <row r="696" spans="1:9" s="6" customFormat="1" ht="12.75">
      <c r="A696" s="45"/>
      <c r="B696" s="169" t="s">
        <v>48</v>
      </c>
      <c r="C696" s="70">
        <v>1202</v>
      </c>
      <c r="D696" s="69">
        <v>4560040</v>
      </c>
      <c r="E696" s="168" t="s">
        <v>186</v>
      </c>
      <c r="F696" s="200">
        <v>1870</v>
      </c>
      <c r="G696" s="200"/>
      <c r="H696" s="242"/>
      <c r="I696" s="200">
        <v>1704.83</v>
      </c>
    </row>
    <row r="697" spans="1:9" s="189" customFormat="1" ht="12.75">
      <c r="A697" s="42"/>
      <c r="B697" s="169" t="s">
        <v>439</v>
      </c>
      <c r="C697" s="70">
        <v>1105</v>
      </c>
      <c r="D697" s="69">
        <v>7710000</v>
      </c>
      <c r="E697" s="168" t="s">
        <v>463</v>
      </c>
      <c r="F697" s="200">
        <v>6100</v>
      </c>
      <c r="G697" s="200">
        <f>F697</f>
        <v>6100</v>
      </c>
      <c r="H697" s="242"/>
      <c r="I697" s="208">
        <v>6100</v>
      </c>
    </row>
    <row r="698" spans="1:9" s="189" customFormat="1" ht="12.75">
      <c r="A698" s="42"/>
      <c r="B698" s="67" t="s">
        <v>107</v>
      </c>
      <c r="C698" s="33" t="s">
        <v>181</v>
      </c>
      <c r="D698" s="31"/>
      <c r="E698" s="33"/>
      <c r="F698" s="200">
        <f aca="true" t="shared" si="68" ref="F698:I700">F699</f>
        <v>143</v>
      </c>
      <c r="G698" s="200">
        <f t="shared" si="68"/>
        <v>0</v>
      </c>
      <c r="H698" s="200">
        <f t="shared" si="68"/>
        <v>0</v>
      </c>
      <c r="I698" s="200">
        <f t="shared" si="68"/>
        <v>80.151</v>
      </c>
    </row>
    <row r="699" spans="1:9" s="189" customFormat="1" ht="12.75">
      <c r="A699" s="42"/>
      <c r="B699" s="73" t="s">
        <v>237</v>
      </c>
      <c r="C699" s="33" t="s">
        <v>181</v>
      </c>
      <c r="D699" s="31" t="s">
        <v>109</v>
      </c>
      <c r="E699" s="28"/>
      <c r="F699" s="200">
        <f t="shared" si="68"/>
        <v>143</v>
      </c>
      <c r="G699" s="200">
        <f t="shared" si="68"/>
        <v>0</v>
      </c>
      <c r="H699" s="200">
        <f t="shared" si="68"/>
        <v>0</v>
      </c>
      <c r="I699" s="200">
        <f t="shared" si="68"/>
        <v>80.151</v>
      </c>
    </row>
    <row r="700" spans="1:9" s="189" customFormat="1" ht="12.75">
      <c r="A700" s="42"/>
      <c r="B700" s="73" t="s">
        <v>108</v>
      </c>
      <c r="C700" s="33" t="s">
        <v>181</v>
      </c>
      <c r="D700" s="31" t="s">
        <v>238</v>
      </c>
      <c r="E700" s="28"/>
      <c r="F700" s="200">
        <f t="shared" si="68"/>
        <v>143</v>
      </c>
      <c r="G700" s="200">
        <f t="shared" si="68"/>
        <v>0</v>
      </c>
      <c r="H700" s="200">
        <f t="shared" si="68"/>
        <v>0</v>
      </c>
      <c r="I700" s="200">
        <f t="shared" si="68"/>
        <v>80.151</v>
      </c>
    </row>
    <row r="701" spans="1:9" s="189" customFormat="1" ht="12.75">
      <c r="A701" s="42"/>
      <c r="B701" s="73" t="s">
        <v>239</v>
      </c>
      <c r="C701" s="33" t="s">
        <v>181</v>
      </c>
      <c r="D701" s="31" t="s">
        <v>109</v>
      </c>
      <c r="E701" s="28" t="s">
        <v>240</v>
      </c>
      <c r="F701" s="200">
        <v>143</v>
      </c>
      <c r="G701" s="200"/>
      <c r="H701" s="242"/>
      <c r="I701" s="208">
        <v>80.151</v>
      </c>
    </row>
    <row r="702" spans="1:9" s="189" customFormat="1" ht="12.75">
      <c r="A702" s="42"/>
      <c r="B702" s="73"/>
      <c r="C702" s="33"/>
      <c r="D702" s="31"/>
      <c r="E702" s="28"/>
      <c r="F702" s="193">
        <f>F22+F68+F72+F99+F135+F221+F342+F401+F500+F675+F691+F698</f>
        <v>3894727.6505299993</v>
      </c>
      <c r="G702" s="193" t="e">
        <f>G22+G68+G72+G99+G135+G221+G342+G401+G500+G697</f>
        <v>#REF!</v>
      </c>
      <c r="H702" s="193" t="e">
        <f>H22+H68+H72+H99+H135+H221+H342+H401+H500+H697</f>
        <v>#REF!</v>
      </c>
      <c r="I702" s="193">
        <f>I22+I68+I72+I99+I135+I221+I342+I401+I500+I675+I698+I691</f>
        <v>3694258.453</v>
      </c>
    </row>
    <row r="703" spans="1:6" ht="12.75">
      <c r="A703" s="42"/>
      <c r="B703" s="42"/>
      <c r="C703" s="42"/>
      <c r="D703" s="42"/>
      <c r="E703" s="42"/>
      <c r="F703" s="139"/>
    </row>
  </sheetData>
  <sheetProtection/>
  <mergeCells count="14">
    <mergeCell ref="C12:H12"/>
    <mergeCell ref="C9:H9"/>
    <mergeCell ref="C11:H11"/>
    <mergeCell ref="C7:H7"/>
    <mergeCell ref="C10:H10"/>
    <mergeCell ref="C6:I6"/>
    <mergeCell ref="C2:I2"/>
    <mergeCell ref="B3:I3"/>
    <mergeCell ref="B4:I4"/>
    <mergeCell ref="D5:I5"/>
    <mergeCell ref="I19:I20"/>
    <mergeCell ref="F19:F20"/>
    <mergeCell ref="C13:H13"/>
    <mergeCell ref="B15:I15"/>
  </mergeCells>
  <printOptions/>
  <pageMargins left="0.1968503937007874" right="0" top="0.3937007874015748" bottom="0.3937007874015748" header="0" footer="0"/>
  <pageSetup horizontalDpi="600" verticalDpi="600" orientation="portrait" paperSize="9" scale="7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Котенева Людмила Федоровна</dc:creator>
  <cp:keywords/>
  <dc:description/>
  <cp:lastModifiedBy>Калыгина</cp:lastModifiedBy>
  <cp:lastPrinted>2012-03-23T08:11:44Z</cp:lastPrinted>
  <dcterms:created xsi:type="dcterms:W3CDTF">1997-01-01T00:26:10Z</dcterms:created>
  <dcterms:modified xsi:type="dcterms:W3CDTF">2012-04-27T04:21:21Z</dcterms:modified>
  <cp:category/>
  <cp:version/>
  <cp:contentType/>
  <cp:contentStatus/>
</cp:coreProperties>
</file>