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68" windowWidth="5916" windowHeight="52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<sst xmlns="http://schemas.openxmlformats.org/spreadsheetml/2006/main" count="2844" uniqueCount="786">
  <si>
    <t>в том числе услуги ,межшкольные учебные  комбинаты, финансируемые за счет субвенции(общеобразовательной)на выполнение передаваемых госполномочий на госгарантии бесплатного образования</t>
  </si>
  <si>
    <t>в том Числе:</t>
  </si>
  <si>
    <t xml:space="preserve">в т.ч на зуборотезирование </t>
  </si>
  <si>
    <t>Муниципальная  целевая программа "Социальная поддержка населения г Белово "</t>
  </si>
  <si>
    <t>0309</t>
  </si>
  <si>
    <t>0700500</t>
  </si>
  <si>
    <t>выполнение функций органами местного самоуправления</t>
  </si>
  <si>
    <t>500</t>
  </si>
  <si>
    <t>Муниципальная целевая программа"Социальная поддержка населения ",подпрограмма№1" Оказание "Материальной помощи"</t>
  </si>
  <si>
    <t>Муниципальная целевая программа"Социальная поддержка населения г.Белово ",подпрограмм№ 3 "Ветеран"</t>
  </si>
  <si>
    <t>Муниципальная целевая программа "Социальная поддержка населения г.Белово ",подпрограмма №6 "Социальная адаптация граждан,уволенных с военной службы и членов их семей"</t>
  </si>
  <si>
    <t>Муниципальная целевая программа "Социальная поддержка населения г.Белово ",подпрограмма №7 "Финансовая поддержка общественных организаций города"</t>
  </si>
  <si>
    <t>Муниципальная целевая программа "Комплексные меры противодействия употреблению наркотиков и их незаконному обороту на территории г.Белово"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</si>
  <si>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</si>
  <si>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</si>
  <si>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Глава  города Белово</t>
  </si>
  <si>
    <t>001 00 11</t>
  </si>
  <si>
    <t>795 03 80</t>
  </si>
  <si>
    <t>Муниципальная  целевая программа "Мероприятия в жилищно-коммунальном хозяйстве"</t>
  </si>
  <si>
    <t>795 03 90</t>
  </si>
  <si>
    <t>Жилищное хозяйство</t>
  </si>
  <si>
    <t>Жилищно-коммунальное хозяйство всего:</t>
  </si>
  <si>
    <t xml:space="preserve">Муниципальные целевые программы </t>
  </si>
  <si>
    <t>795   0000</t>
  </si>
  <si>
    <t xml:space="preserve">Муниципальная  целевая программа "Развитие субъектов малого и среднего предпринимательства в г Белово" </t>
  </si>
  <si>
    <t>795 03 70</t>
  </si>
  <si>
    <t>Выполнение функций органами местного самоуправления</t>
  </si>
  <si>
    <t>аппарат органов местного самоуправления</t>
  </si>
  <si>
    <t>001 00 14</t>
  </si>
  <si>
    <t>Создание и функционирование комиссий по делам несовершеннолетних и защите их прав</t>
  </si>
  <si>
    <t>001 00 07</t>
  </si>
  <si>
    <t>Осуществление функций по хранению, комплектованию, учету и использованию документов архивного фонда Кемеровской области</t>
  </si>
  <si>
    <t>001 00 06</t>
  </si>
  <si>
    <t>Прочие мероприятия в жилищном хозяйстве</t>
  </si>
  <si>
    <t xml:space="preserve">Учреждения по обеспечению хозяйственного обслуживания (расходы на содержание административных зданий и и гаражей органов местного самоуправления,включая территориальные управления) </t>
  </si>
  <si>
    <t>Обеспечение деятельности подведомственных учреждений</t>
  </si>
  <si>
    <t>093 99 00</t>
  </si>
  <si>
    <t>Обеспечение деятельности подведомственных учреждений, финансируемых из м/бюджета</t>
  </si>
  <si>
    <t>093 99 09</t>
  </si>
  <si>
    <t>Выполнение функций бюджетными учреждениями</t>
  </si>
  <si>
    <t>0 01</t>
  </si>
  <si>
    <t xml:space="preserve">прочие расходы </t>
  </si>
  <si>
    <t>0 13</t>
  </si>
  <si>
    <t>Ввозмещение расходов местных бюджетов по содержанию детей- инвалидов в муниципальных образовательных учреждениях , реализующих основную общеобразовательную программу дошкольного воспитания</t>
  </si>
  <si>
    <t xml:space="preserve"> Иные безвозмездные и безвозвратные перечисления </t>
  </si>
  <si>
    <t>520 00 00</t>
  </si>
  <si>
    <t>Реализация программ местного развития и обеспечение занятости для шахтерских городов и поселков</t>
  </si>
  <si>
    <t>520 01 00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</si>
  <si>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(Администрация города ....)</t>
  </si>
  <si>
    <t xml:space="preserve"> Реализация государственных  функций , связанных с общегосударственным управлением</t>
  </si>
  <si>
    <t>092 00 00</t>
  </si>
  <si>
    <t xml:space="preserve">Расходы, связанные с выполнением других обязательств государства </t>
  </si>
  <si>
    <t>092 03 00</t>
  </si>
  <si>
    <t>092 03 09</t>
  </si>
  <si>
    <t>в том числе :расходы по оплате статуслуг. за счет бюджета городского округа</t>
  </si>
  <si>
    <t>Субсидии юридическим лицам</t>
  </si>
  <si>
    <t>0 06</t>
  </si>
  <si>
    <t>Муниципальная целевая программа " Пресса" ( печать)</t>
  </si>
  <si>
    <t>Прочие мероприятия</t>
  </si>
  <si>
    <t>Выполнение фуекций органами местного самоуправления</t>
  </si>
  <si>
    <t>Жилищно-коммунальное хозяйство</t>
  </si>
  <si>
    <t>0500</t>
  </si>
  <si>
    <t>456 00 40</t>
  </si>
  <si>
    <t>001 00 08</t>
  </si>
  <si>
    <t>092 03 21</t>
  </si>
  <si>
    <t>490 00 09</t>
  </si>
  <si>
    <t>Социальные выплаты</t>
  </si>
  <si>
    <t>0 05</t>
  </si>
  <si>
    <t xml:space="preserve">       субсидии юридическим лицам)</t>
  </si>
  <si>
    <t>Учреждения социального обслуживания населения,финансируемые из бюджета городского округа - обеспечение деятельности подведомственных учреждений</t>
  </si>
  <si>
    <t>Муниципальная целевая программа "Культура города белово"</t>
  </si>
  <si>
    <t>Подпрограмма"юнные дарования"</t>
  </si>
  <si>
    <t>423 99 34</t>
  </si>
  <si>
    <t>Комплектование книжных фондов библиотек и муниципальных образований</t>
  </si>
  <si>
    <t>Культурно-массовые мероприятия</t>
  </si>
  <si>
    <t>Подпрограмма "модернизация  материально-технической базы учреждений культуры</t>
  </si>
  <si>
    <t>Подпрограмма "Сохранение музейного фонда"</t>
  </si>
  <si>
    <t>Подпрограмма"Сохранение фондов муниципальных библиотек</t>
  </si>
  <si>
    <t xml:space="preserve">Подпрограмма"Комплектование  библиотечных фондов </t>
  </si>
  <si>
    <t>Обеспечение деятельности 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</si>
  <si>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Обеспечение деятельности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</si>
  <si>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 xml:space="preserve">Социальная помощь </t>
  </si>
  <si>
    <t>Социальная помощь за счет субвенции на выполнение передаваемых местному бюджету госполномочий</t>
  </si>
  <si>
    <t>Закон Российской Федерации от 9 июня 1993 года № 5142-I «О донорстве крови и ее компонентов»</t>
  </si>
  <si>
    <t>505 29 00</t>
  </si>
  <si>
    <t>Обеспечение мер социальной поддержки для лиц, награжденных знаком «Почетный донор СССР», «Почетный донор России»</t>
  </si>
  <si>
    <t xml:space="preserve"> </t>
  </si>
  <si>
    <t>Подпрограмма "Адресная  помощь участникам  образовательного процесса"</t>
  </si>
  <si>
    <t>522 71 08</t>
  </si>
  <si>
    <t>505 29 01</t>
  </si>
  <si>
    <t>Ежемесячное пособие на ребенка</t>
  </si>
  <si>
    <t>Обеспечение мер социальной поддержки ветеранов труда и тружеников тыла</t>
  </si>
  <si>
    <t>Обеспечение мер социальной поддержки ветеранов труда</t>
  </si>
  <si>
    <t>Обеспечение мер соц.поддержки ветеранов ВОВ, проработ в тылу в период с 22 .06. 1941 года по 9.05.1945 года не менее шести месяцев, исключая период работы на врем.оккупир.терр.СССР, либо награж.орденами и медалями СССР за самоотверж.труд в период ВОВ</t>
  </si>
  <si>
    <t>Оплата жилищно-коммунальных услуг отдельным категориям граждан ( РФ)</t>
  </si>
  <si>
    <t>505 46 00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</si>
  <si>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</si>
  <si>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</si>
  <si>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505 48 00</t>
  </si>
  <si>
    <t>Муниципальная целевая программа  " Артериальная гипертония. Профилак-тика ИБС, инсультов.Совершенствование медицинской помощи больным с сердечно- сосудистой патологией в 200-2011годах"</t>
  </si>
  <si>
    <t>469 99 91</t>
  </si>
  <si>
    <t>470 99 10</t>
  </si>
  <si>
    <t>470 99 91</t>
  </si>
  <si>
    <t>470  9991</t>
  </si>
  <si>
    <t>Стимулирование труда воспитателей, младших воспитателей учреждений дошкольного образования</t>
  </si>
  <si>
    <t>520  60 00</t>
  </si>
  <si>
    <t>Закон Кемеровской области от 14 февраля 2005 года № 25-ОЗ «О социальной поддержке инвалидов»</t>
  </si>
  <si>
    <t>МЦП "Пресса"</t>
  </si>
  <si>
    <t>0803</t>
  </si>
  <si>
    <t>Меры социальной поддержки инвалидов</t>
  </si>
  <si>
    <t>Закон Кемеровской области от 14 ноября 2005 года № 123-ОЗ «О мерах социальной поддержки многодетных семей в Кемеровской области»</t>
  </si>
  <si>
    <t>Меры социальной поддержки многодетных семей</t>
  </si>
  <si>
    <t>Закон Кемеровской области от 10 июня 2005 года № 74-ОЗ «О социальной поддержке граждан, достигших возраста 70 лет»</t>
  </si>
  <si>
    <t>505 82 00</t>
  </si>
  <si>
    <t>Социальная поддержка граждан, достигших возраста 70 лет</t>
  </si>
  <si>
    <t>505 82 01</t>
  </si>
  <si>
    <t>Распоряжение Администрации Кемеровской области от 18 декабря 2001 года № 949-р «О выплате ежемесячных денежных компенсаций на хлеб пенсионерам, получающим пенсию по состоянию на 31.03.2004 не более 660 рублей»</t>
  </si>
  <si>
    <t>505 83 00</t>
  </si>
  <si>
    <t>Ежемесячная денежная компенсация на хлеб пенсионерам</t>
  </si>
  <si>
    <t>505 83 01</t>
  </si>
  <si>
    <t>Закон Кемеровской области от 18 мая 2004 года № 29-ОЗ «О предоставлении льготы на проезд детям работников, погибших (умерших) в результате несчастных случаев на производстве на угледобывающих и горнорудных предприятиях»</t>
  </si>
  <si>
    <t>из них на захоронение безродных для УМП по ОРУ</t>
  </si>
  <si>
    <t>505 84 00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</si>
  <si>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</t>
  </si>
  <si>
    <t>505 84 01</t>
  </si>
  <si>
    <t>0401</t>
  </si>
  <si>
    <t>013</t>
  </si>
  <si>
    <t>0019309</t>
  </si>
  <si>
    <t>Закон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</si>
  <si>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505 85 00</t>
  </si>
  <si>
    <t xml:space="preserve">  Компенсация выпадающих доходов организациям, предоставляющим населению услуги электроснабжения по тарифам, не обеспечивающим возмещение издержек</t>
  </si>
  <si>
    <t>006</t>
  </si>
  <si>
    <t>505 55 31</t>
  </si>
  <si>
    <t>Государственная социальная помощь малоимущим семьям и малоимущим одиноко проживающим гражданам</t>
  </si>
  <si>
    <t>505 85 01</t>
  </si>
  <si>
    <t xml:space="preserve">Обеспечение проведение выборов и референдумов </t>
  </si>
  <si>
    <t>01 07</t>
  </si>
  <si>
    <t>002 00 00</t>
  </si>
  <si>
    <t>0 97</t>
  </si>
  <si>
    <t>01 13</t>
  </si>
  <si>
    <t>Создание административных комиссий</t>
  </si>
  <si>
    <t>070 0500</t>
  </si>
  <si>
    <t>0400</t>
  </si>
  <si>
    <t xml:space="preserve">Мероприятия по содействию занятости населения , направленные на снижение напряженности  на рынке труда КО </t>
  </si>
  <si>
    <t>Обеспечение мероприятий по капитальному ремонту многоквартирных домов и переселению граждан из аварийного жилищного фонда по ФЗ №185-ФЗ</t>
  </si>
  <si>
    <t>Обеспечение мероприятий по капитальному ремонтумногоквартирных домов</t>
  </si>
  <si>
    <t>Обеспечение мероприятий по капитальному ремонту и переселению граждан из аварийного жилищного фонда за счет средств Фонда</t>
  </si>
  <si>
    <t>Обеспечение мероприятий по капитальному ремонту и переселению граждан из аварийного жилищного фонда за счет средств бюджетов</t>
  </si>
  <si>
    <t>Обеспечение мероприятий по капитальному ремонту  за счет средств бюджетов</t>
  </si>
  <si>
    <t>Подпрограмма "Комплексное освоение территорий в целях жилищного строительсчтва"</t>
  </si>
  <si>
    <t>Подпрограмма"Капитальный ремонт и замена лифтов, установленных в многоквартирных домахи отработавших нормативный срок"</t>
  </si>
  <si>
    <t xml:space="preserve">  городского округа за 2011 год"</t>
  </si>
  <si>
    <t xml:space="preserve">               от 26.04.2012г   № 53/316-н</t>
  </si>
  <si>
    <t>Муниципальные  целевые программы</t>
  </si>
  <si>
    <t>Закон Кемеровской области от 18 июля 2006 года № 111-ОЗ «О социальной поддержке отдельных категорий семей, имеющих детей»</t>
  </si>
  <si>
    <t>505 86 00</t>
  </si>
  <si>
    <t>Компенсация отдельным категориям семей, имеющих детей</t>
  </si>
  <si>
    <t>505 86 01</t>
  </si>
  <si>
    <t>Закон Кемеровской области от 12 декабря 2006 года № 156-ОЗ «О денежной выплате отдельным категориям граждан»</t>
  </si>
  <si>
    <t>505 87 00</t>
  </si>
  <si>
    <t>Денежная выплата отдельным категориям граждан</t>
  </si>
  <si>
    <t>505 87 01</t>
  </si>
  <si>
    <t>Закон Кемеровской области от 14 января 1999 года № 8-ОЗ «О пенсиях  Кемеровской области»</t>
  </si>
  <si>
    <t>505 88 00</t>
  </si>
  <si>
    <t>Назначение и выплата пенсий Кемеровской области</t>
  </si>
  <si>
    <t>505 88 01</t>
  </si>
  <si>
    <t>Закон Кемеровской области от 27 января 2005 года № 15-ОЗ «О мерах социальной поддержки отдельных категорий граждан»</t>
  </si>
  <si>
    <t>505 89 00</t>
  </si>
  <si>
    <t>Меры социальной поддержки отдельных категорий граждан</t>
  </si>
  <si>
    <t>505 89 01</t>
  </si>
  <si>
    <t>Закон Кемеровской области от 17 января 2005 года № 2-ОЗ «О мерах социальной поддержки отдельных категорий граждан по оплате жилья и (или) коммунальных услуг»</t>
  </si>
  <si>
    <t>505 90 00</t>
  </si>
  <si>
    <t>Меры социальной поддержки по оплате жилищно-коммунальных услуг отдельных категорий граждан, оказание мер социальной поддержки, которых относится к ведению субъекта Российской Федерации</t>
  </si>
  <si>
    <t>505 90 01</t>
  </si>
  <si>
    <t>Закон Кемеровской области от 14 февраля 2005 года № 26-ОЗ «О культуре»</t>
  </si>
  <si>
    <t>505 91 00</t>
  </si>
  <si>
    <t>Меры социальной поддержки отдельных категорий работников культуры</t>
  </si>
  <si>
    <t>505 91 01</t>
  </si>
  <si>
    <t>Закон Кемеровской области от 28 декабря 2000 года № 110-ОЗ «Об образовании в Кемеровской области»</t>
  </si>
  <si>
    <t>505 92 00</t>
  </si>
  <si>
    <t>Меры социальной поддержки участников образовательного процесса</t>
  </si>
  <si>
    <t>505 92 01</t>
  </si>
  <si>
    <t>Закон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</si>
  <si>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505 93 00</t>
  </si>
  <si>
    <t>Меры социальной поддержки работников муниципальных учреждений социального обслуживания в виде пособий и компенсации</t>
  </si>
  <si>
    <t>505 93 01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</si>
  <si>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</si>
  <si>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</si>
  <si>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долгосрочная целевая программа "Культура Кузбасса"</t>
  </si>
  <si>
    <t>Мероприятия в сфере культуры</t>
  </si>
  <si>
    <t>0 23</t>
  </si>
  <si>
    <t>Обеспечение мер социальной поддержки реабилитированных лиц и лиц, признанных пострадавшими от политических репрессий ОБ</t>
  </si>
  <si>
    <t>5055532</t>
  </si>
  <si>
    <t>Коммунальное хозяйство</t>
  </si>
  <si>
    <t>Закон Кемеровской области от 10 декабря 2004 года № 103-ОЗ «О мерах по обеспечению гарантий социальной поддержки детей-сирот и детей, оставшихся без попечения родителей в Кемеровской области»</t>
  </si>
  <si>
    <t>505 95 00</t>
  </si>
  <si>
    <t>Открытие и ежемесячное зачисление денежных средств для детей-сирот и детей, оставшихся без попечения родителей, на специальные накопительные банковские счета</t>
  </si>
  <si>
    <t>505 95 01</t>
  </si>
  <si>
    <t xml:space="preserve">Беловский городской Совет народных депутатов - главный распорядитель бюджетных средств </t>
  </si>
  <si>
    <t>МУ «Управление образования города Белово» - главный распорядитель бюджетных средств</t>
  </si>
  <si>
    <t xml:space="preserve">продовольственное обеспечение вне рамок государственного оборонного заказа </t>
  </si>
  <si>
    <t>МУ «Управление культуры и кино города Белово» -главный  распорядитель бюджетных средств</t>
  </si>
  <si>
    <t>МУ «Управление по делам молодежи города Белово» -главный распорядитель бюджетных средств</t>
  </si>
  <si>
    <t>Благоустройство пгт:(добров. Пожер)</t>
  </si>
  <si>
    <t xml:space="preserve">                               по разделам, подразделам, целевым статьям и видам расходов классификации расходов бюджета</t>
  </si>
  <si>
    <t xml:space="preserve">                    к решению " Об утверждении отчета</t>
  </si>
  <si>
    <t xml:space="preserve">                    об исполнении  бюджета Беловского  </t>
  </si>
  <si>
    <t xml:space="preserve">     капремонт . Убытки   бань  ( субсидии юр лицам)</t>
  </si>
  <si>
    <t xml:space="preserve">     содержание спецбригады по захоронению трупов ( Субсидии юрлицам)</t>
  </si>
  <si>
    <t xml:space="preserve">    прочие мероприятия в коммунальном хозяйстве ( субсидии юрлицам)</t>
  </si>
  <si>
    <t>МУ «Управление по физкультуре и спорту города Белово»  -главный распорядитель бюджетных средств</t>
  </si>
  <si>
    <r>
      <t>МУ Архитектурно-планировочное бюро г.Белово -</t>
    </r>
    <r>
      <rPr>
        <b/>
        <i/>
        <sz val="9"/>
        <rFont val="Arial Cyr"/>
        <family val="0"/>
      </rPr>
      <t xml:space="preserve"> главный распорядитель бюджетных средств</t>
    </r>
  </si>
  <si>
    <t xml:space="preserve">Территориальное управление поселка городского типа Грамотеино Администрации города Белово - главный распорядитель бюджетных средств </t>
  </si>
  <si>
    <t xml:space="preserve">Территориальное управление поселка городского типа Бачатский Администрации города Белово - главный распорядитель бюджетных средств </t>
  </si>
  <si>
    <t xml:space="preserve">Территориальное управление поселка городского типа Новый Городок Администрации города Белово - главный распорядитель бюджетных средств </t>
  </si>
  <si>
    <t xml:space="preserve">Территориальное управление поселка городского типа Инской Администрации города Белово - главный распорядитель бюджетных средств </t>
  </si>
  <si>
    <t xml:space="preserve">Территориальное управление Центрального района Администрации города Белово  - главный распорядитель бюджетных средств </t>
  </si>
  <si>
    <t xml:space="preserve">Территориальное управление микрорайона Бабанаково Администрации города Белово  - главный распорядитель бюджетных средств </t>
  </si>
  <si>
    <t xml:space="preserve"> Муниципальное учреждение «Управление по делам гражданской обороны и чрезвычайным ситуациям города Белово»- главный распорядитель бюджетных средств </t>
  </si>
  <si>
    <t>Благоустройство, прочие мероприятия</t>
  </si>
  <si>
    <t>1006</t>
  </si>
  <si>
    <t>Муниципальная целевая программа "социальная поддержка населения"</t>
  </si>
  <si>
    <t>Расходы на содержание казачьих подразделений</t>
  </si>
  <si>
    <t>202 71 02</t>
  </si>
  <si>
    <t>202 58 01</t>
  </si>
  <si>
    <t>Предоставление бесплатного проезда детям-сиротам и детям, оставш.без попеч/родителей, обучающимся в образ.учр/на гор-ом, пригородном, в с/м на внутрирайонном тр-те (кроме такси), а также проезда 1раз в год к месту жительства и обратно к месту учебы</t>
  </si>
  <si>
    <t>505 95 02</t>
  </si>
  <si>
    <t>Обеспечение обучающихся, воспитанников при выпуске из общеобразовательных учреждений для детей-сирот и детей, оставшихся без попечения родителей, одеждой, обувью, единовременным денежным пособием</t>
  </si>
  <si>
    <t>505 95 03</t>
  </si>
  <si>
    <t>Закон Кемеровской области от 18 ноября 2004 года № 82-ОЗ «О погребении и похоронном деле в Кемеровской области»</t>
  </si>
  <si>
    <t>505 97 00</t>
  </si>
  <si>
    <t>Выплата социального пособия на погребение и возмещение расходов по гарантированному перечню услуг по погребению</t>
  </si>
  <si>
    <t>505 97 01</t>
  </si>
  <si>
    <t>Закон Кемеровской области «О социальной поддержке отдельных категорий граждан, имеющих детей в возрасте от 1,5 до 7 лет»</t>
  </si>
  <si>
    <t>505 98 00</t>
  </si>
  <si>
    <t xml:space="preserve">Социальная помощь за счет средств местного бюджета , всего </t>
  </si>
  <si>
    <t xml:space="preserve">Иные межбюджетные трансферты </t>
  </si>
  <si>
    <t>470 95 00</t>
  </si>
  <si>
    <t>470 95 09</t>
  </si>
  <si>
    <t>471 95 00</t>
  </si>
  <si>
    <t>471 95 09</t>
  </si>
  <si>
    <t>477 95 00</t>
  </si>
  <si>
    <t>477 95 09</t>
  </si>
  <si>
    <t>469 95 00</t>
  </si>
  <si>
    <t>469 95 09</t>
  </si>
  <si>
    <t>423 95 00</t>
  </si>
  <si>
    <t>423 95 09</t>
  </si>
  <si>
    <t>440 95 00</t>
  </si>
  <si>
    <t>440 95 09</t>
  </si>
  <si>
    <t>441 95 00</t>
  </si>
  <si>
    <t>441 95 09</t>
  </si>
  <si>
    <t>442 95 00</t>
  </si>
  <si>
    <t>442 95 09</t>
  </si>
  <si>
    <t>452 95 00</t>
  </si>
  <si>
    <t>452 95 09</t>
  </si>
  <si>
    <t>482 95 00</t>
  </si>
  <si>
    <t>482 95 09</t>
  </si>
  <si>
    <t>льготы по оплате ЖКУ одиноко проживающим гражданам , инвалидам и учамтникам ВОВ на площадь сверх социальной нормы (из м/бюджета)</t>
  </si>
  <si>
    <t>505 00 19</t>
  </si>
  <si>
    <t>субсидий населению по оплате ЖКУ ( оплата банковских и почтовых услуг за счет м/бюджета)</t>
  </si>
  <si>
    <t>505 00 29</t>
  </si>
  <si>
    <t>440 99 00</t>
  </si>
  <si>
    <t>440 99 09</t>
  </si>
  <si>
    <t>Муниципальная целевая программа "Комплексные меры противодействия употреблению наркотиков и их незаконному обороту на территории г.Белово "</t>
  </si>
  <si>
    <t>440 99 10</t>
  </si>
  <si>
    <t>441 99 00</t>
  </si>
  <si>
    <t>441 99 09</t>
  </si>
  <si>
    <t>442 99 00</t>
  </si>
  <si>
    <t>442 99 09</t>
  </si>
  <si>
    <t>450 85 00</t>
  </si>
  <si>
    <t>10 00</t>
  </si>
  <si>
    <t>Социальня политика</t>
  </si>
  <si>
    <t>1003</t>
  </si>
  <si>
    <t>Обеспечение деятельности подведомственных учреждений (Детские дошкольные учреждения, финансируемые из бюджета городского округа ,без целевой программа)</t>
  </si>
  <si>
    <t>Муниципальная целевая программа " Детский сад"</t>
  </si>
  <si>
    <t>420 99 60</t>
  </si>
  <si>
    <t>Реализация государственных функций в области здравоохранения, физкультуры и спорта</t>
  </si>
  <si>
    <t>Подпрограмма "Обеспечение жильем социально незащищенных категорий граждан</t>
  </si>
  <si>
    <t>мероприятия  в области  здраввохранения  спорта и туризма (Погашение кред задолженности по страховым взносам на обязательное медицинское страхование неработающего населения по решению Арбитражного суда  )</t>
  </si>
  <si>
    <t xml:space="preserve">431  99 10 </t>
  </si>
  <si>
    <t>Другие вопросы в области национальной экономики</t>
  </si>
  <si>
    <t>04  12</t>
  </si>
  <si>
    <t>04 12</t>
  </si>
  <si>
    <t>Реализация государственных функций в области национальной экономики</t>
  </si>
  <si>
    <t>340 00 00</t>
  </si>
  <si>
    <t>340 99 00</t>
  </si>
  <si>
    <t>431 95 09</t>
  </si>
  <si>
    <t>505 55 32</t>
  </si>
  <si>
    <t>Обеспечение деятельности подведомственных учреждений (содержание МУ Архитектурно- планировочное бюро , в т.ч. за счет возмещения расходов по бесплатным услугам населению  )</t>
  </si>
  <si>
    <t>Национальная экономика</t>
  </si>
  <si>
    <t>04  00</t>
  </si>
  <si>
    <t>Общегосударственные вопросы, всего</t>
  </si>
  <si>
    <t>01 00</t>
  </si>
  <si>
    <t>Администрация города- Главный распорядитель бюджетных средств</t>
  </si>
  <si>
    <t xml:space="preserve"> Другие общегосударственные вопросы</t>
  </si>
  <si>
    <t xml:space="preserve">Мероприятия по землеустройству и землепользованию </t>
  </si>
  <si>
    <t>340 03 00</t>
  </si>
  <si>
    <t>Мероприятия по землеустройству и землепользованию</t>
  </si>
  <si>
    <t>0 54</t>
  </si>
  <si>
    <t xml:space="preserve">Дневные стационары всех типов </t>
  </si>
  <si>
    <t>09 03</t>
  </si>
  <si>
    <t>субсидии юридическим лицам</t>
  </si>
  <si>
    <t>05 01</t>
  </si>
  <si>
    <t xml:space="preserve"> в т.ч мероприятия по подготовке статистической переписи</t>
  </si>
  <si>
    <t>0019300</t>
  </si>
  <si>
    <t>Пенсии за выслугу лет лицам, замещавшим муниципальные должности города Белово  и муниципальным служащим города Белово</t>
  </si>
  <si>
    <t>Жилищно- коммунальное хозяйство, всего</t>
  </si>
  <si>
    <t xml:space="preserve">05  00 </t>
  </si>
  <si>
    <t xml:space="preserve">       перспективный  план-за счет земельных ресурсов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</si>
  <si>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</si>
  <si>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</si>
  <si>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202 58 10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</si>
  <si>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(областной бюджет)</t>
  </si>
  <si>
    <t>520  63 00</t>
  </si>
  <si>
    <t xml:space="preserve">   Уплата налога на имущество организаций и земельного налога</t>
  </si>
  <si>
    <t xml:space="preserve">    Уплата налога на имущество организаций и земельного налога</t>
  </si>
  <si>
    <t xml:space="preserve">                                                                       в ведомственной структуре расходов  на 2011 год </t>
  </si>
  <si>
    <t xml:space="preserve">   Уплата налога на имущество организаций и земельного налога ( финансируемое из бюджета городского округа )</t>
  </si>
  <si>
    <t>МЦП " Мероприятия в жилищно-коммунальном хозяйстве"</t>
  </si>
  <si>
    <t xml:space="preserve">     Уплата налога на имущество организаций и земельного налога</t>
  </si>
  <si>
    <t xml:space="preserve">     Уплата налога на имущество организаций  и земельного налога</t>
  </si>
  <si>
    <t xml:space="preserve">   Уплата налога на имущество организаций  и земельного налога ( финансируемое из бюджета городского округа )</t>
  </si>
  <si>
    <t xml:space="preserve">    Уплата налога на имущество организаций  и земельного налога</t>
  </si>
  <si>
    <t xml:space="preserve">      Уплата налога на имущество организаций  и земельного налога</t>
  </si>
  <si>
    <t xml:space="preserve">Муниципальная целевая программа "Комплексные меры противодействия употреблению наркотиков и их незаконному обороту на территории г.Белово"(Пособия и компенсации военнослужащим,и приравненным к ним лиц ам ,а также уволенным из их числа) </t>
  </si>
  <si>
    <t>202 76 10</t>
  </si>
  <si>
    <t>Председатель Совета народных депутатов Беловского городского округа</t>
  </si>
  <si>
    <t>001 00 12</t>
  </si>
  <si>
    <t>Депутаты (члены)  Совета народных депутатов  Беловского городского округа</t>
  </si>
  <si>
    <t>001 00 13</t>
  </si>
  <si>
    <t xml:space="preserve">центральный аппарат </t>
  </si>
  <si>
    <t>001 04 00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</si>
  <si>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</si>
  <si>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Национальная оборона </t>
  </si>
  <si>
    <t>02 00</t>
  </si>
  <si>
    <t xml:space="preserve">  Мобилизационная и вневойсковая подготовка.</t>
  </si>
  <si>
    <t>02 03</t>
  </si>
  <si>
    <t>Осуществление первичного воинского учета на территориях, где отсутствуют военные комиссариаты</t>
  </si>
  <si>
    <t>001 36 00</t>
  </si>
  <si>
    <t>в том числе :расходы по оплате статуслуг, на  общепоселковые мероприятия и др. за счет бюджета городского округа</t>
  </si>
  <si>
    <t>Культура,кинематография и средства массовой информации</t>
  </si>
  <si>
    <t>08 00</t>
  </si>
  <si>
    <t xml:space="preserve">на опорные пункты </t>
  </si>
  <si>
    <t>092 03 19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</si>
  <si>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</t>
  </si>
  <si>
    <t>03  09</t>
  </si>
  <si>
    <t>003</t>
  </si>
  <si>
    <t>Организация других функций, связанных с обеспечением национальной безопасности и правоохранительной деятельности</t>
  </si>
  <si>
    <t>03 09</t>
  </si>
  <si>
    <t xml:space="preserve">Финансовое управление города Белово, в т.ч. расходы по прямым получателям средств местного бюджета </t>
  </si>
  <si>
    <t>505 78 00</t>
  </si>
  <si>
    <t>Социальная поддержка граждан, усыновивших (удочеривших) детей-сирот и детей, оставшихся без попечения родителей</t>
  </si>
  <si>
    <t>505 78 01</t>
  </si>
  <si>
    <t>505 79 00</t>
  </si>
  <si>
    <t>Меры социальной поддержки отдельных категорий многодетных матерей</t>
  </si>
  <si>
    <t>505 79 01</t>
  </si>
  <si>
    <t>520 10 00</t>
  </si>
  <si>
    <t xml:space="preserve"> Закон Кемеровской области от 8 апреля 2008 года № 14-ОЗ «О мерах социальной поддержки отдельных категорий многодетных матерей»</t>
  </si>
  <si>
    <t>Закон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</si>
  <si>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 xml:space="preserve">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</si>
  <si>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247 00 00</t>
  </si>
  <si>
    <t>247 99 00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</si>
  <si>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</si>
  <si>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</si>
  <si>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</si>
  <si>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 xml:space="preserve"> Резервные фонды</t>
  </si>
  <si>
    <t>070 00 00</t>
  </si>
  <si>
    <t>Резервные фонды местных администраций</t>
  </si>
  <si>
    <t>070 05 00</t>
  </si>
  <si>
    <t xml:space="preserve">Национальная безопасность и правоохранительная деятельность </t>
  </si>
  <si>
    <t xml:space="preserve">03  00 </t>
  </si>
  <si>
    <t>Органы внутренних дел</t>
  </si>
  <si>
    <t>03  02</t>
  </si>
  <si>
    <t>Воинские формирования (органы, подразделения)</t>
  </si>
  <si>
    <t>03 02</t>
  </si>
  <si>
    <t>202 00 00</t>
  </si>
  <si>
    <t xml:space="preserve">вещевое довольствие </t>
  </si>
  <si>
    <t>202 72 00</t>
  </si>
  <si>
    <t xml:space="preserve">компенсация стоимости вещевого имущества  </t>
  </si>
  <si>
    <t>202 72 03</t>
  </si>
  <si>
    <t>Функционирование органов в сфере национальной безопасности, правоохранительной деятельности и обороны</t>
  </si>
  <si>
    <t>0 14</t>
  </si>
  <si>
    <t xml:space="preserve">продовольственное обеспечение </t>
  </si>
  <si>
    <t>202 71 00</t>
  </si>
  <si>
    <t xml:space="preserve">военный персонал , без учета целевой программы </t>
  </si>
  <si>
    <t>202 58 00</t>
  </si>
  <si>
    <t>340 95 00</t>
  </si>
  <si>
    <t xml:space="preserve">Функционирование органов в сфере национальной безопасности и правоохранительной деятельности ( в т.ч гражданский персонал), всего  </t>
  </si>
  <si>
    <t>202 67 00</t>
  </si>
  <si>
    <t xml:space="preserve">Пособия и компенсации военнослужащим,и приравненным к ним лиц ам ,а также уволенным из их числа </t>
  </si>
  <si>
    <t>202 76 00</t>
  </si>
  <si>
    <t>социальные выплаты</t>
  </si>
  <si>
    <t xml:space="preserve">Бюджетные ассигнования на 2011 год , всего </t>
  </si>
  <si>
    <t>Кассовое исполнение за 2011 год</t>
  </si>
  <si>
    <t>Муниципальная целевая программа "Комплексные меры противодействия употреблению наркотиков и их незаконному обороту на территории г.Белово ", всего</t>
  </si>
  <si>
    <t>Муниципальная целевая программа "Комплексные меры противодействия употреблению наркотиков и их незаконному обороту на территории г.Белово"( военный персонал)</t>
  </si>
  <si>
    <t>Социальная поддержка и социальное обслуживание населения в части содержания органов местного самоуправления за счет субвенции обл. бюджета</t>
  </si>
  <si>
    <t>МУ «Управление здравоохранения города Белово" -  Главный распорядитель бюджетных средст</t>
  </si>
  <si>
    <t>6000000</t>
  </si>
  <si>
    <t>6000100</t>
  </si>
  <si>
    <t>6000200</t>
  </si>
  <si>
    <t>6000500</t>
  </si>
  <si>
    <t xml:space="preserve">Подпрограмма "Обеспечение жильем молодых семей" </t>
  </si>
  <si>
    <t>1008820</t>
  </si>
  <si>
    <t>5056500</t>
  </si>
  <si>
    <t>5053600</t>
  </si>
  <si>
    <t xml:space="preserve">Обеспечение жильем отдельных категорий граждан , установленных ФЗ от 12.01.1995г.5-ФЗ "О ветеранах" в соответствии с Указом Президента РФ от 07.05.2008г. "Об обеспечении жильем ветеранов ВОВ 1941-1945годов" </t>
  </si>
  <si>
    <t>5053401</t>
  </si>
  <si>
    <t>ДЦП" Обеспечение жильем молодых семей"</t>
  </si>
  <si>
    <t>5220504</t>
  </si>
  <si>
    <t>ФЦП" Обеспечение жильем молодых семей"</t>
  </si>
  <si>
    <t>Целевые программы</t>
  </si>
  <si>
    <t>505 71 00</t>
  </si>
  <si>
    <t>505 71 01</t>
  </si>
  <si>
    <t>Закон Кемеровской области "о ежемесячной выплате на хлеб отдельным категориям граждан"</t>
  </si>
  <si>
    <t>505 73 01</t>
  </si>
  <si>
    <t>Мероприятия по содействию занятости населения , направленные на снижение напряженности на рынке труда КО</t>
  </si>
  <si>
    <t>Подпрограмма "Дополнительные меропиятия Мероприятия по содействию занятости населения , направленные на снижение напряженности на рынке труда КО" ОБ</t>
  </si>
  <si>
    <t>Подпрограмма "Дополнительные меропиятия Мероприятия по содействию занятости населения , направленные на снижение напряженности на рынке труда КО" ФБ</t>
  </si>
  <si>
    <t>520  67 00</t>
  </si>
  <si>
    <t>442 99 30</t>
  </si>
  <si>
    <t>442 99 31</t>
  </si>
  <si>
    <t>442 99 32</t>
  </si>
  <si>
    <t>Подпрограмма "Внедрение инновационных коммуникационных  технологий  в деятельность МУ ЦБС"</t>
  </si>
  <si>
    <t>442 99 35</t>
  </si>
  <si>
    <t>442 99 37</t>
  </si>
  <si>
    <t>Стимулирующие надбавки работникам муниципальных библиотек и музеев</t>
  </si>
  <si>
    <r>
      <t xml:space="preserve">  Учебно-методические кабинеты, </t>
    </r>
    <r>
      <rPr>
        <b/>
        <i/>
        <u val="single"/>
        <sz val="8"/>
        <rFont val="Arial Cyr"/>
        <family val="0"/>
      </rPr>
      <t>централизованные бухгалтерии</t>
    </r>
    <r>
      <rPr>
        <b/>
        <i/>
        <sz val="8"/>
        <rFont val="Arial CYR"/>
        <family val="0"/>
      </rPr>
      <t xml:space="preserve">,группы хоз обслуживания,учебные фильмотеки, межшкольные учебно-производствен-ные комбинаты,логопедические пункты </t>
    </r>
  </si>
  <si>
    <t>Муниципальная целевая программа"Организация отдыха оздоровления и занятости детей и подростков, сохранение развития сети  учреждений отдыха</t>
  </si>
  <si>
    <t>432 99 20</t>
  </si>
  <si>
    <t>Молодежная политика  и оздоровление детей</t>
  </si>
  <si>
    <t>Содержание ребенка в семье опекуна и приемной семье, а также оплата труда приемного родителяФБ</t>
  </si>
  <si>
    <t>520 66 00</t>
  </si>
  <si>
    <t>520 66 11</t>
  </si>
  <si>
    <t>520 66 12</t>
  </si>
  <si>
    <t>520 66 13</t>
  </si>
  <si>
    <t xml:space="preserve">Здравоохранение </t>
  </si>
  <si>
    <t>470 99 92</t>
  </si>
  <si>
    <t>470  9992</t>
  </si>
  <si>
    <t>Муниципальная целевая программа  " Иммунопрофилактика 2011-2012годах"</t>
  </si>
  <si>
    <t>Реализация  государственных функций  в области здравоохранения</t>
  </si>
  <si>
    <t>Мероприятия , направленные на  формирования здорового образа жизни у населения РФ, включая сокращение потребления алкоголя и табака</t>
  </si>
  <si>
    <t xml:space="preserve">бюджетные инвестиции </t>
  </si>
  <si>
    <t>471 99 92</t>
  </si>
  <si>
    <t>471  9992</t>
  </si>
  <si>
    <t>09 09</t>
  </si>
  <si>
    <t>Реализация программы "модернизация здравоохранения субъекта РФ в чачти укрепления материально-технической базы  медицинских  учреждений</t>
  </si>
  <si>
    <t>0960100</t>
  </si>
  <si>
    <t>Реализация программы "модернизация здравоохранения в чачти внедрения современных систем здравоохранения в целях перехода на полисы ОМС единого образца"</t>
  </si>
  <si>
    <t>0960200</t>
  </si>
  <si>
    <t>Одноканальное финансирование</t>
  </si>
  <si>
    <t>014</t>
  </si>
  <si>
    <t>Муниципальная целевая программа "Комплексные меры противодействия употреблению наркотиков и их незаконному обороту на территории г.Белово"( функционирование органов…)</t>
  </si>
  <si>
    <t>202 67 10</t>
  </si>
  <si>
    <t xml:space="preserve">УВД г Белово- главный распорядитель бюджетных средств </t>
  </si>
  <si>
    <t>Топливо- энергетический комплекс</t>
  </si>
  <si>
    <t>04  02</t>
  </si>
  <si>
    <t xml:space="preserve">Вопросы топливно-энергетического комплекса </t>
  </si>
  <si>
    <t>248 00 00</t>
  </si>
  <si>
    <t>Мероприятия в топливно-энергетической области</t>
  </si>
  <si>
    <t>248 01 00</t>
  </si>
  <si>
    <t xml:space="preserve">в том числе: топливо-сбытовые организации </t>
  </si>
  <si>
    <t>бюджетные инвестиции</t>
  </si>
  <si>
    <t>0 03</t>
  </si>
  <si>
    <t>Муниципальная  целевая программа "Капитальное строительство и капитальный ремонт и реконструкция зданий и сооружений "</t>
  </si>
  <si>
    <t>795 03 20</t>
  </si>
  <si>
    <t>жилищное хозяйство</t>
  </si>
  <si>
    <t>поддержка жилищного хозяйства</t>
  </si>
  <si>
    <t xml:space="preserve">детские дома финансируемые из  бюджета бюджета городского округа ( обеспечение деятельности подведомствнных учреждений) без учета целевой программы  </t>
  </si>
  <si>
    <t xml:space="preserve">  Компенсация выпадающих доходов организациям, предоставляющим населению жилищные услуги по тарифам  не обеспечивающим возмещение издержек</t>
  </si>
  <si>
    <t xml:space="preserve">субсидии юридическим лицам </t>
  </si>
  <si>
    <t xml:space="preserve">Капитальный ремонт госуд жилищного фонда субъекта Федерации и муниципального жилищного фонда </t>
  </si>
  <si>
    <t>795 03 00</t>
  </si>
  <si>
    <t>коммунальное хозяйство</t>
  </si>
  <si>
    <t>05 02</t>
  </si>
  <si>
    <t>поддержка коммунального хозяйства</t>
  </si>
  <si>
    <t xml:space="preserve">  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</si>
  <si>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505 55 20</t>
  </si>
  <si>
    <t>505 55 21</t>
  </si>
  <si>
    <t>505 55 22</t>
  </si>
  <si>
    <t>505 55 10</t>
  </si>
  <si>
    <t>Долгосрочная целевая программа "Молодежь Кузбасса"</t>
  </si>
  <si>
    <t>подпрограмма "Молодежь Кузбасса" ( организация работы подростковых отрядов</t>
  </si>
  <si>
    <t>424 99 09</t>
  </si>
  <si>
    <t>424 95 09</t>
  </si>
  <si>
    <t>505 55 12</t>
  </si>
  <si>
    <t>505 70 00</t>
  </si>
  <si>
    <t>505 70 01</t>
  </si>
  <si>
    <t>Единовременное пособие беременной жене военнослужащих, ежемесячное пособие на ребенка</t>
  </si>
  <si>
    <t>Выплаты инвалидам компенсаций страхов.премий по договорам обязат.гражданской ответственности владельцев ТС</t>
  </si>
  <si>
    <t xml:space="preserve"> 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</si>
  <si>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</t>
  </si>
  <si>
    <t xml:space="preserve">мероприятия в области  коммунального хозяйства  </t>
  </si>
  <si>
    <t xml:space="preserve"> Муниципальная целевая программа"  Водоснабжение и инженерная защита от подтопления  города Белово "</t>
  </si>
  <si>
    <t>795 03 50</t>
  </si>
  <si>
    <t>05 03</t>
  </si>
  <si>
    <t>Благоустройство городского округа</t>
  </si>
  <si>
    <t>Уличное освещение</t>
  </si>
  <si>
    <t>0700400</t>
  </si>
  <si>
    <t>Предоставление гражданам субсидий на оплату жилого помещения и коммунальных услуг( средства областного бюджета)</t>
  </si>
  <si>
    <t>505 48 02</t>
  </si>
  <si>
    <t>Ежемесячное пособие на ребенка (средства областного бюджета)</t>
  </si>
  <si>
    <t>001 00 09</t>
  </si>
  <si>
    <t xml:space="preserve">Оказание других видов социальной  помощи  из местного бюджета </t>
  </si>
  <si>
    <t>505 86 09</t>
  </si>
  <si>
    <t>в т.ч. за счет остатков 2009 г.</t>
  </si>
  <si>
    <t>005</t>
  </si>
  <si>
    <t>422 99 09</t>
  </si>
  <si>
    <t>Школы- интернаты,финансируемые из бюджета городского округа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</si>
  <si>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</si>
  <si>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</si>
  <si>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855</t>
  </si>
  <si>
    <t>резервные фонды</t>
  </si>
  <si>
    <t xml:space="preserve">      Прочие мероприятия по благоустройству городских округов и поселений  (организация сбора, вывоза и переработка ТБО, содержание мест их захоронения)</t>
  </si>
  <si>
    <t>Обеспечение деятельности подведомственных учреждений (содержание комитета по земельным ресурсам и муниципальному имуществу )</t>
  </si>
  <si>
    <t>Прочие расходы</t>
  </si>
  <si>
    <t>520 13 00</t>
  </si>
  <si>
    <t>Выплаты приемной семье на содержание подопечных детей</t>
  </si>
  <si>
    <t>520 13 11</t>
  </si>
  <si>
    <t>Оплата труда приемного родителя</t>
  </si>
  <si>
    <t>520 13 12</t>
  </si>
  <si>
    <t>Выплаты семьям опекунов на содержание подопечных детей</t>
  </si>
  <si>
    <t>520 13 13</t>
  </si>
  <si>
    <t>Муниципальная целевая программа "Социальная поддержка населения г.Белово"подпрограмма№2 " Организация проведения памятных и юбилейных дат, праздничных и других мероприятий"</t>
  </si>
  <si>
    <t>Муниципальная целевая программа "Социальная поддержка населения г.Беловог",подпрограмма №4 "Реабилитация инвалидов"</t>
  </si>
  <si>
    <t>Муниципальная целевая программа "Социальная поддержка населения г.Белово " ,подпрограмма№5 "Доступная среда жизнедеятельности инвалидов"</t>
  </si>
  <si>
    <t>Образование, всего</t>
  </si>
  <si>
    <t>Детские дошкольные учреждения</t>
  </si>
  <si>
    <t>420 00 00</t>
  </si>
  <si>
    <t>420 99 00</t>
  </si>
  <si>
    <t>420 99 09</t>
  </si>
  <si>
    <t>Обеспечение деятельности подведомственных учреждений ( с учетом целевой програмы)</t>
  </si>
  <si>
    <t>421 99 00</t>
  </si>
  <si>
    <t>421 99 09</t>
  </si>
  <si>
    <t>421 99 03</t>
  </si>
  <si>
    <t>Муниципальная целевая программа " Комплексные меры противодействия употреблению наркотиков и их незаконному  обороту на территории г Белово "Обеспечение деятельности подведомственных учреждений</t>
  </si>
  <si>
    <t>421 99 10</t>
  </si>
  <si>
    <t>422 99 00</t>
  </si>
  <si>
    <t>422 99 01</t>
  </si>
  <si>
    <t>422 99 02</t>
  </si>
  <si>
    <t>423 99 00</t>
  </si>
  <si>
    <t>Благоустройство</t>
  </si>
  <si>
    <t>0503</t>
  </si>
  <si>
    <t>Региональная целевая программа «Развитие системы образования и повышения уровня потребности в образовании населения Кемеровской области</t>
  </si>
  <si>
    <t>Подпрограмма "Совершенствование качества образования ,материально -техническое оснащение образовательных учреждений"</t>
  </si>
  <si>
    <t>Мероприятия в сфере образования</t>
  </si>
  <si>
    <t>522 71 00</t>
  </si>
  <si>
    <t>522 71 04</t>
  </si>
  <si>
    <t>001</t>
  </si>
  <si>
    <t>Обеспечение деятельности подведомственных учреждений  (внешкольные учреждения, финансируемое из бюджета городского округа )</t>
  </si>
  <si>
    <t>423 99 09</t>
  </si>
  <si>
    <t>424 99 00</t>
  </si>
  <si>
    <t>424 99 01</t>
  </si>
  <si>
    <t>Ежемесячное денежное вознаграждение за классное руководство</t>
  </si>
  <si>
    <t>520 09 00</t>
  </si>
  <si>
    <t>Переподготовка и повышение квалификации</t>
  </si>
  <si>
    <t>Учебные заведения и урсы по переподготовки кадров</t>
  </si>
  <si>
    <t>092 03 29</t>
  </si>
  <si>
    <t>поереподготовка и повышение квалификации кадров(органов МСУ)</t>
  </si>
  <si>
    <t>429 78 00</t>
  </si>
  <si>
    <t>Организационно -воспитательная работа с молодежью</t>
  </si>
  <si>
    <t>431 00 00</t>
  </si>
  <si>
    <t>431 99 00</t>
  </si>
  <si>
    <t>431 99 09</t>
  </si>
  <si>
    <t xml:space="preserve">Учебно-методические кабинеты, централизованные бухгалтерии,группы хоз обслуживания,учебные фильмотеки, межшкольные учебно-производствен-ные комбинаты,логопедические пункты </t>
  </si>
  <si>
    <t>452 99 00</t>
  </si>
  <si>
    <t>452 99 09</t>
  </si>
  <si>
    <t>Организация и осуществление деятельности по опеке и попечительству</t>
  </si>
  <si>
    <t>520 52 00</t>
  </si>
  <si>
    <t>09 00</t>
  </si>
  <si>
    <t>470 99 00</t>
  </si>
  <si>
    <t xml:space="preserve">Обеспечение деятельности подведомственных учреждений, финансируемых из городского округа  </t>
  </si>
  <si>
    <t>470 99 09</t>
  </si>
  <si>
    <t>Закон Кемеровской области от 17 февраля 2004 года № 7-ОЗ «О здравоохранении»</t>
  </si>
  <si>
    <t>505 96 00</t>
  </si>
  <si>
    <t>Муниципальная целевая программа"обеспечение жильем молодых семей"</t>
  </si>
  <si>
    <t>906</t>
  </si>
  <si>
    <t>5226804</t>
  </si>
  <si>
    <t>Подпрограмма " Повышение безопасности дорожного движения "</t>
  </si>
  <si>
    <t>Выплата денежного содержания фельдшерем, занимающим должности врачей-терапевтов участковых, врачей-педиатров участковых городских округов и муниципальных районов Кемеровской области</t>
  </si>
  <si>
    <t>505 96 02</t>
  </si>
  <si>
    <t>Приобретение продуктов питания детям, страдающим онкологическими заболеваниями</t>
  </si>
  <si>
    <t>505 99 01</t>
  </si>
  <si>
    <t>471 99 00</t>
  </si>
  <si>
    <t>471 99 09</t>
  </si>
  <si>
    <t>477 99 00</t>
  </si>
  <si>
    <t>477 99 09</t>
  </si>
  <si>
    <t xml:space="preserve">подпрограмма "Дополнительные мероприятия по содействию занятости населения , направленные на снижение напряженности  на рынке труда КО </t>
  </si>
  <si>
    <t>Реализация  дополнительных  мероприятий , направленных на снижение напряженности на рынке труда субъекта РФ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</si>
  <si>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</si>
  <si>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520  18 00</t>
  </si>
  <si>
    <t>Физическая культура и спорт</t>
  </si>
  <si>
    <t>Обеспечение деятельности подведомственных учреждений без целевой программы</t>
  </si>
  <si>
    <t>482 99 00</t>
  </si>
  <si>
    <t>482 99 09</t>
  </si>
  <si>
    <t>482 99 10</t>
  </si>
  <si>
    <t>469 99 00</t>
  </si>
  <si>
    <t>469 99 09</t>
  </si>
  <si>
    <t>Осуществление мер социальной поддержки граждан, имеющих почетные звания</t>
  </si>
  <si>
    <t>505 96 03</t>
  </si>
  <si>
    <t xml:space="preserve">  в т.ч зубопротезирование</t>
  </si>
  <si>
    <t xml:space="preserve">код раздела подраздела </t>
  </si>
  <si>
    <t>целевая статья</t>
  </si>
  <si>
    <t>Мероприятия по соц-экономическоиу развитию МО "Город Белово"</t>
  </si>
  <si>
    <t xml:space="preserve">Долгосрочные целевые программы </t>
  </si>
  <si>
    <t>Долгосрочная целевая программа "Чистая вода"</t>
  </si>
  <si>
    <t>Другте вопросы в области ЖКХ</t>
  </si>
  <si>
    <t>Субсидии на выполнение муниципального задания</t>
  </si>
  <si>
    <t>Содержание мест захоронения</t>
  </si>
  <si>
    <t>05 05</t>
  </si>
  <si>
    <t>в т.ч. МУ "Управление образования" детские сады</t>
  </si>
  <si>
    <t>в т.ч. МУ "Управление образования" школы</t>
  </si>
  <si>
    <t>в т.ч.МУ "Управление по физкультуре испорту (спортшколы)</t>
  </si>
  <si>
    <t>Культура ,кинематография</t>
  </si>
  <si>
    <t>Другие вопросы в области здравоохранения</t>
  </si>
  <si>
    <t>Обеспечение жильем отдельных категорий граждан, уст.ФЗ от 12.01.1995г. №5-ФЗ"О ветеранах" в соответствии с Указом Президента РФ от 07мая 2008 г. №714 "Об обеспечении жильем ветеранов ВОВ 1941-1945г.г."</t>
  </si>
  <si>
    <t>Муниципальная целевая программа "Доступная среда жизнедеятельности инвалидов"</t>
  </si>
  <si>
    <t>795 03 40</t>
  </si>
  <si>
    <t xml:space="preserve">Меры в облпасти социальной политики , финансируемые за счет местного бюджета </t>
  </si>
  <si>
    <t>905</t>
  </si>
  <si>
    <t>в т.ч. Управление физкультуры и спорта</t>
  </si>
  <si>
    <t xml:space="preserve">Муниципальная целевая программа " Пресса" </t>
  </si>
  <si>
    <t xml:space="preserve">Субсидии юридическим лицам </t>
  </si>
  <si>
    <t>в т.ч.      -телерадиокомпании и радиовещание</t>
  </si>
  <si>
    <t xml:space="preserve">              - переодическая печать </t>
  </si>
  <si>
    <t>13 01</t>
  </si>
  <si>
    <t xml:space="preserve">Образование </t>
  </si>
  <si>
    <t>0801</t>
  </si>
  <si>
    <t>0909</t>
  </si>
  <si>
    <t>05 00</t>
  </si>
  <si>
    <t>Программа "Развитие субъектов малого и среднего предпринимательства в г Белово" за счет средств обл. бюджета</t>
  </si>
  <si>
    <t>Субсидии на государственную поддержку малого  и среднего предпринимательства</t>
  </si>
  <si>
    <t>Выполнение функцийорганами местного самоуправления</t>
  </si>
  <si>
    <t>1000</t>
  </si>
  <si>
    <t>МУ "Комитет по земельным ресурсам и муниципальному имуществу города Белово"-Главный распорядитель бюджетных средств</t>
  </si>
  <si>
    <t xml:space="preserve">Национальная экономиа </t>
  </si>
  <si>
    <t>Реализация  государственных функций в области национальнорй экономики</t>
  </si>
  <si>
    <t>ЖКХ</t>
  </si>
  <si>
    <t>0980202</t>
  </si>
  <si>
    <t>0980102</t>
  </si>
  <si>
    <t>обеспечение мероприятий по переселению граждан из аварийного жилищного фонда</t>
  </si>
  <si>
    <t>5206700</t>
  </si>
  <si>
    <t>Муниципальная целевая программа "Водоснабжение и инжинерная защита от подтопления города Белово"</t>
  </si>
  <si>
    <t>7950350</t>
  </si>
  <si>
    <t>Мероприятия по социально-экономическому  развитию МО "Город Белово"</t>
  </si>
  <si>
    <t>вид расхода</t>
  </si>
  <si>
    <t>Общее образование</t>
  </si>
  <si>
    <t>Дошкольное образование</t>
  </si>
  <si>
    <t xml:space="preserve"> учреждения по внешкольной работе с детьми,всего</t>
  </si>
  <si>
    <t>Музеи и постоянные выставки</t>
  </si>
  <si>
    <t>Библиотеки</t>
  </si>
  <si>
    <t xml:space="preserve">Кинематография  </t>
  </si>
  <si>
    <t>поликлиники, диагностические центры</t>
  </si>
  <si>
    <t>станции скорой неотложной помощи</t>
  </si>
  <si>
    <t xml:space="preserve">детские дома </t>
  </si>
  <si>
    <t>в том числе :</t>
  </si>
  <si>
    <t>Содержание ребенка в семье опекуна и приемной семье, а также оплата труда приемного родителяОБ</t>
  </si>
  <si>
    <t>код распорядителя,получателя средств</t>
  </si>
  <si>
    <t>Наименование показателя</t>
  </si>
  <si>
    <t>907 00 00</t>
  </si>
  <si>
    <t>907 99 00</t>
  </si>
  <si>
    <t>907 99 09</t>
  </si>
  <si>
    <t>907 99 01</t>
  </si>
  <si>
    <t>907 99 02</t>
  </si>
  <si>
    <t>(тыс. руб.)</t>
  </si>
  <si>
    <t>001 00 00</t>
  </si>
  <si>
    <t>01 02</t>
  </si>
  <si>
    <t>01 04</t>
  </si>
  <si>
    <t xml:space="preserve">Обеспечение деятельности подведомственных учреждений </t>
  </si>
  <si>
    <t>04 02</t>
  </si>
  <si>
    <t>07 00</t>
  </si>
  <si>
    <t>07 01</t>
  </si>
  <si>
    <t>07 02</t>
  </si>
  <si>
    <t>421 00 00</t>
  </si>
  <si>
    <t>422 00 00</t>
  </si>
  <si>
    <t xml:space="preserve"> школы-интернаты </t>
  </si>
  <si>
    <t>423 00 00</t>
  </si>
  <si>
    <t>424 00 00</t>
  </si>
  <si>
    <t>Молодежная политика и оздоровление детей</t>
  </si>
  <si>
    <t>07 07</t>
  </si>
  <si>
    <t>07 09</t>
  </si>
  <si>
    <t>Другие вопросы в области образования</t>
  </si>
  <si>
    <t>452 00 00</t>
  </si>
  <si>
    <t>Культура</t>
  </si>
  <si>
    <t>08 01</t>
  </si>
  <si>
    <t>Дворцы и дома культуры,другие учреждения культуры и средств массовой информации</t>
  </si>
  <si>
    <t>440 00 00</t>
  </si>
  <si>
    <t>441 00 00</t>
  </si>
  <si>
    <t>442 00 00</t>
  </si>
  <si>
    <t>Мероприятия в сфере культуры, кинематографии , средств массовой информации</t>
  </si>
  <si>
    <t>450 00 00</t>
  </si>
  <si>
    <t>0 24</t>
  </si>
  <si>
    <t>долгосрочная целевая программа "Соц.развитие наций и народностей "  проведение национального праздника "Пардакай</t>
  </si>
  <si>
    <t>Государственная поддержка в сфере культуры, кинематографии , средств массовой информации</t>
  </si>
  <si>
    <t>08 02</t>
  </si>
  <si>
    <t>08 04</t>
  </si>
  <si>
    <t>09 01</t>
  </si>
  <si>
    <t>Учреждения, обеспечивающие предоставление услуг в сфере здравоохранения</t>
  </si>
  <si>
    <t>469 00 00</t>
  </si>
  <si>
    <t>больницы ,клиники.госпитали</t>
  </si>
  <si>
    <t>470 00 00</t>
  </si>
  <si>
    <t>471 00 00</t>
  </si>
  <si>
    <t>477 00 00</t>
  </si>
  <si>
    <t>09 02</t>
  </si>
  <si>
    <t xml:space="preserve">Пенсионное обеспечение </t>
  </si>
  <si>
    <t>10 01</t>
  </si>
  <si>
    <t>Пенсии</t>
  </si>
  <si>
    <t>490 00 00</t>
  </si>
  <si>
    <t>Социальное обслуживание населения</t>
  </si>
  <si>
    <t>10 02</t>
  </si>
  <si>
    <t>Учреждения социального обслуживания населения</t>
  </si>
  <si>
    <t>Социальное обеспечение населения</t>
  </si>
  <si>
    <t>10 03</t>
  </si>
  <si>
    <t>505 00 00</t>
  </si>
  <si>
    <t>10 04</t>
  </si>
  <si>
    <t>10 06</t>
  </si>
  <si>
    <t xml:space="preserve">   финансовое обеспечение наградной системы</t>
  </si>
  <si>
    <t>начальные,неполные средние,средние школы, школы-детские сады.вечерние образовательные школы</t>
  </si>
  <si>
    <t>в том числе:</t>
  </si>
  <si>
    <t xml:space="preserve">за счет собственных доходов, дотации на выравнивание  и  субсидий </t>
  </si>
  <si>
    <t>Школы,финансируемые за счет субвенции по передаваемым местным бюджетам госполномочий -обеспечение деятельности подведомственных учреждений</t>
  </si>
  <si>
    <t>из них : финансируемые за счет субвенции из областного бюджета по передаваемым местным бюджетам госполномочиям на обеспечение государственных гарантий бесплатного образования в общеобразовательных учреждениях</t>
  </si>
  <si>
    <t>420 95 00</t>
  </si>
  <si>
    <t>420 95 09</t>
  </si>
  <si>
    <t xml:space="preserve">Школы-детские сады,начальные школы,неполные -средние,средние, финансируемые из  бюджета бюджета городского округа ( обеспечение деятельности подведомствнных учреждений) без учета целевой программы  </t>
  </si>
  <si>
    <t>421 95 00</t>
  </si>
  <si>
    <t>421 95 09</t>
  </si>
  <si>
    <t>422 95 00</t>
  </si>
  <si>
    <t>422 95 09</t>
  </si>
  <si>
    <t>Школы- интернаты ,финансируемые за счет субвенции по передаваемым местным бюджетам госполномочий -обеспечение деятельности подведомственных учреждений</t>
  </si>
  <si>
    <t xml:space="preserve">из них : </t>
  </si>
  <si>
    <t xml:space="preserve">  больницы ,клиники , госпитали</t>
  </si>
  <si>
    <t>Школы- интернаты(коррекционные),финансируемые за счет субвенции на выполнение передаваемых местным бюджетам госполномочий на бесплатное образование в специальных(коррекционных)образовательных учреждениях</t>
  </si>
  <si>
    <t>Подпрограмма "Подготовка к зиме "ДЦП " Модернизация объектов коммунальной инфраструктуры"</t>
  </si>
  <si>
    <t>за счет субвенции из областного бюджета на выполнение передаваемых местному бюджету госполномочий,   субсидий и трансфертов с учетом остатка 01.01.2008г</t>
  </si>
  <si>
    <t>420 99 01</t>
  </si>
  <si>
    <t>Выплата средств для обеспечения проездными билетами медицинского персонала терапевтических и педиатрических участков первичного звена</t>
  </si>
  <si>
    <t>Прочие мероприятия в коммунальном хозяйстве</t>
  </si>
  <si>
    <t>Школы- интернаты(сиротские),финансируемые за счет субвенции на выполнение передаваемых местным бюджетам госпономочий  на социальную поддержку детей-сирот и оставшихся без попечения родителей, воспитывающихся в образовательных учреждениях для детей-сирот</t>
  </si>
  <si>
    <t>Детские дома ,финансируемые за счет субвенции по передаваемым местным бюджетам госполномочий -обеспечение деятельности подведомственных учреждений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</si>
  <si>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помещения(ср-ва ОБ)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</si>
  <si>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помещения(ср-ва ФБ)</t>
  </si>
  <si>
    <t>Детские дома,финансируемые за счет субвенции ( сиротской)  на выполнение передаваемых местным бюджетам госпономочий  на социальную поддержку детей-сирот и оставшихся без попечения родителей, воспитывающихся в образовательных учреждениях для детей-сирот</t>
  </si>
  <si>
    <t>07 05</t>
  </si>
  <si>
    <t>429 00 00</t>
  </si>
  <si>
    <t xml:space="preserve">            Приложение  №  3</t>
  </si>
  <si>
    <t>Цетры спортивной подготовки-собрные команды ( учреждения физкультуры и спорта)</t>
  </si>
  <si>
    <t>482 00 00</t>
  </si>
  <si>
    <t>Руководство и управление в сфере установленных функций органов гос.власти субъектов РФ  и органов местного самоуправления (осуществление полномочий МУ КСЗ)</t>
  </si>
  <si>
    <t>Учреждения социального обслуживания населения, финансируемые за счет субвенции по передаваемым  местным бюджетам госполномочиям - обеспечение деятельности подведомственных учреждений</t>
  </si>
  <si>
    <t xml:space="preserve">в том числе:  </t>
  </si>
  <si>
    <t xml:space="preserve"> 9 0 0</t>
  </si>
  <si>
    <t xml:space="preserve">в том числе: </t>
  </si>
  <si>
    <t>093 00 00</t>
  </si>
  <si>
    <t xml:space="preserve">в том числе; </t>
  </si>
  <si>
    <t>Социальная политика</t>
  </si>
  <si>
    <t>10  00</t>
  </si>
  <si>
    <t xml:space="preserve">в т.ч. </t>
  </si>
  <si>
    <r>
      <t xml:space="preserve"> Учебно-методические кабинеты, </t>
    </r>
    <r>
      <rPr>
        <i/>
        <u val="single"/>
        <sz val="8"/>
        <rFont val="Arial Cyr"/>
        <family val="0"/>
      </rPr>
      <t>централизованные бухгал-терии</t>
    </r>
    <r>
      <rPr>
        <i/>
        <sz val="8"/>
        <rFont val="Arial Cyr"/>
        <family val="0"/>
      </rPr>
      <t xml:space="preserve">, группы хоз обслуживания,учебные фильмотеки, меж-школьные учебно-производственные комбинаты, логопедические пункты </t>
    </r>
  </si>
  <si>
    <t>09 04</t>
  </si>
  <si>
    <t xml:space="preserve"> Другие вопросы в социальной политике</t>
  </si>
  <si>
    <t xml:space="preserve">Целевые программы муниципального образования-мероприятия в области социальной политики </t>
  </si>
  <si>
    <t>795 00 00</t>
  </si>
  <si>
    <t>795  033 00</t>
  </si>
  <si>
    <t>795 03 31</t>
  </si>
  <si>
    <t>795 03 32</t>
  </si>
  <si>
    <t>795 03 33</t>
  </si>
  <si>
    <t>795 03 34</t>
  </si>
  <si>
    <t>795 03 35</t>
  </si>
  <si>
    <t>795 03 36</t>
  </si>
  <si>
    <t>795 03 37</t>
  </si>
  <si>
    <t>Обеспечение деятельности подведомственных учреждений - без учета целевой программы</t>
  </si>
  <si>
    <t>Обеспечение деятельности подведомственных учреждений за счет бюджета городского округа</t>
  </si>
  <si>
    <t>Учебно-методические кабинеты,централизованные бухгалтерии.группы хозобслуживания,уч. Фильмотеки,межшкольные учебно-производственные комбинаты,логопедические пункты,финансируемые из  бюджета городского округа</t>
  </si>
  <si>
    <t xml:space="preserve"> Иные безвозмездные и безвозвратные перечисления организациям</t>
  </si>
  <si>
    <t>520  00 00</t>
  </si>
  <si>
    <t xml:space="preserve">                                   Распределение бюджетных ассигнований бюджета Беловского городского округа</t>
  </si>
  <si>
    <t>01 14</t>
  </si>
  <si>
    <t>Комитет социальной защиты -главный распорядитель бюджетных средст</t>
  </si>
  <si>
    <t xml:space="preserve"> Охрана семьи и детства</t>
  </si>
  <si>
    <t>Стационарная медицинская помощь</t>
  </si>
  <si>
    <t>Подготовка к зиме</t>
  </si>
  <si>
    <t>0502</t>
  </si>
  <si>
    <t>Амбулаторная помощь</t>
  </si>
  <si>
    <t xml:space="preserve">Скорая медицинская помощь </t>
  </si>
  <si>
    <t>Другие вопросы в области здравоохранения, физической культуры и спорта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</si>
</sst>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"/>
    <numFmt numFmtId="171" formatCode="000000"/>
    <numFmt numFmtId="172" formatCode="0.0000"/>
    <numFmt numFmtId="173" formatCode="0.000000"/>
    <numFmt numFmtId="174" formatCode="000000.0"/>
    <numFmt numFmtId="175" formatCode="000000.00"/>
    <numFmt numFmtId="176" formatCode="000000.000"/>
    <numFmt numFmtId="177" formatCode="000000.0000"/>
    <numFmt numFmtId="178" formatCode="000000.00000"/>
    <numFmt numFmtId="179" formatCode="000000.000000"/>
    <numFmt numFmtId="180" formatCode="0.0000000"/>
    <numFmt numFmtId="181" formatCode="#,##0.000_р_."/>
  </numFmts>
  <fonts count="86">
    <font>
      <sz val="10"/>
      <name val="Arial Cyr"/>
      <family val="0"/>
    </font>
    <font>
      <sz val="8"/>
      <name val="Arial CYR"/>
      <family val="2"/>
    </font>
    <font>
      <i/>
      <sz val="10"/>
      <name val="Arial Cyr"/>
      <family val="2"/>
    </font>
    <font>
      <b/>
      <sz val="10"/>
      <name val="Arial Cyr"/>
      <family val="2"/>
    </font>
    <font>
      <i/>
      <sz val="8"/>
      <name val="Arial Cyr"/>
      <family val="2"/>
    </font>
    <font>
      <i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b/>
      <i/>
      <sz val="10"/>
      <name val="Arial Cyr"/>
      <family val="2"/>
    </font>
    <font>
      <i/>
      <sz val="7"/>
      <name val="Arial CYR"/>
      <family val="2"/>
    </font>
    <font>
      <b/>
      <i/>
      <sz val="8"/>
      <name val="Arial Cyr"/>
      <family val="2"/>
    </font>
    <font>
      <b/>
      <i/>
      <sz val="9"/>
      <name val="Arial Cyr"/>
      <family val="2"/>
    </font>
    <font>
      <sz val="7"/>
      <name val="Arial CYR"/>
      <family val="2"/>
    </font>
    <font>
      <i/>
      <u val="single"/>
      <sz val="8"/>
      <name val="Arial Cyr"/>
      <family val="2"/>
    </font>
    <font>
      <sz val="8"/>
      <name val="Arial Cyr"/>
      <family val="0"/>
    </font>
    <font>
      <i/>
      <u val="single"/>
      <sz val="9"/>
      <name val="Arial Cyr"/>
      <family val="2"/>
    </font>
    <font>
      <i/>
      <sz val="7"/>
      <name val="Arial Cyr"/>
      <family val="0"/>
    </font>
    <font>
      <sz val="7"/>
      <name val="Arial Cyr"/>
      <family val="0"/>
    </font>
    <font>
      <i/>
      <u val="single"/>
      <sz val="10"/>
      <name val="Arial Cyr"/>
      <family val="2"/>
    </font>
    <font>
      <sz val="8"/>
      <name val="MS Sans Serif"/>
      <family val="2"/>
    </font>
    <font>
      <i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u val="single"/>
      <sz val="7"/>
      <name val="Arial"/>
      <family val="2"/>
    </font>
    <font>
      <u val="single"/>
      <sz val="8"/>
      <name val="Arial Cyr"/>
      <family val="0"/>
    </font>
    <font>
      <i/>
      <sz val="8"/>
      <name val="Arial"/>
      <family val="2"/>
    </font>
    <font>
      <i/>
      <u val="single"/>
      <sz val="10"/>
      <name val="Arial"/>
      <family val="2"/>
    </font>
    <font>
      <u val="single"/>
      <sz val="7"/>
      <name val="Arial Cyr"/>
      <family val="0"/>
    </font>
    <font>
      <b/>
      <sz val="9"/>
      <name val="Arial Cyr"/>
      <family val="0"/>
    </font>
    <font>
      <u val="single"/>
      <sz val="10"/>
      <name val="Arial Cyr"/>
      <family val="0"/>
    </font>
    <font>
      <sz val="9"/>
      <name val="Arial"/>
      <family val="2"/>
    </font>
    <font>
      <u val="single"/>
      <sz val="8"/>
      <name val="Arial CYR"/>
      <family val="2"/>
    </font>
    <font>
      <i/>
      <u val="single"/>
      <sz val="11"/>
      <name val="Times New Roman"/>
      <family val="1"/>
    </font>
    <font>
      <i/>
      <u val="single"/>
      <sz val="11"/>
      <name val="Arial Cyr"/>
      <family val="0"/>
    </font>
    <font>
      <b/>
      <sz val="9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sz val="8"/>
      <name val="Arial CYR"/>
      <family val="0"/>
    </font>
    <font>
      <i/>
      <sz val="11"/>
      <name val="Arial Cyr"/>
      <family val="0"/>
    </font>
    <font>
      <sz val="11"/>
      <name val="Arial Cyr"/>
      <family val="0"/>
    </font>
    <font>
      <b/>
      <sz val="11"/>
      <name val="Arial CYR"/>
      <family val="2"/>
    </font>
    <font>
      <b/>
      <sz val="12"/>
      <name val="Arial Cyr"/>
      <family val="2"/>
    </font>
    <font>
      <sz val="14"/>
      <name val="Arial Cyr"/>
      <family val="0"/>
    </font>
    <font>
      <i/>
      <sz val="9"/>
      <name val="Times New Roman"/>
      <family val="1"/>
    </font>
    <font>
      <b/>
      <sz val="11"/>
      <name val="Arial Cyr"/>
      <family val="0"/>
    </font>
    <font>
      <sz val="14"/>
      <name val="Times New Roman"/>
      <family val="1"/>
    </font>
    <font>
      <b/>
      <i/>
      <sz val="8"/>
      <name val="Arial CYR"/>
      <family val="0"/>
    </font>
    <font>
      <b/>
      <sz val="7"/>
      <name val="Arial Cyr"/>
      <family val="0"/>
    </font>
    <font>
      <b/>
      <i/>
      <sz val="7"/>
      <name val="Arial Cyr"/>
      <family val="0"/>
    </font>
    <font>
      <b/>
      <i/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3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0" xfId="0" applyFont="1" applyAlignment="1">
      <alignment/>
    </xf>
    <xf numFmtId="0" fontId="24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30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22" fillId="0" borderId="10" xfId="0" applyNumberFormat="1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6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left" vertical="top" wrapText="1"/>
    </xf>
    <xf numFmtId="0" fontId="24" fillId="0" borderId="0" xfId="0" applyFont="1" applyFill="1" applyAlignment="1">
      <alignment/>
    </xf>
    <xf numFmtId="0" fontId="15" fillId="0" borderId="0" xfId="0" applyFont="1" applyFill="1" applyAlignment="1">
      <alignment/>
    </xf>
    <xf numFmtId="49" fontId="26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49" fontId="22" fillId="0" borderId="10" xfId="0" applyNumberFormat="1" applyFont="1" applyFill="1" applyBorder="1" applyAlignment="1" applyProtection="1">
      <alignment horizontal="left" vertical="top" wrapText="1"/>
      <protection locked="0"/>
    </xf>
    <xf numFmtId="0" fontId="9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30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3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top" wrapText="1"/>
    </xf>
    <xf numFmtId="0" fontId="10" fillId="0" borderId="0" xfId="0" applyFont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49" fontId="31" fillId="0" borderId="10" xfId="0" applyNumberFormat="1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left" vertical="top" wrapText="1"/>
    </xf>
    <xf numFmtId="49" fontId="36" fillId="0" borderId="10" xfId="0" applyNumberFormat="1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33" fillId="0" borderId="10" xfId="0" applyFont="1" applyFill="1" applyBorder="1" applyAlignment="1">
      <alignment/>
    </xf>
    <xf numFmtId="0" fontId="34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49" fontId="36" fillId="0" borderId="10" xfId="0" applyNumberFormat="1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2" fontId="9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16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8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vertical="top" wrapText="1"/>
    </xf>
    <xf numFmtId="0" fontId="32" fillId="0" borderId="10" xfId="0" applyFont="1" applyFill="1" applyBorder="1" applyAlignment="1">
      <alignment horizontal="left" vertical="top" wrapText="1"/>
    </xf>
    <xf numFmtId="0" fontId="32" fillId="0" borderId="10" xfId="0" applyFont="1" applyFill="1" applyBorder="1" applyAlignment="1">
      <alignment horizontal="center" wrapText="1"/>
    </xf>
    <xf numFmtId="0" fontId="32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left" vertical="top" wrapText="1"/>
    </xf>
    <xf numFmtId="0" fontId="39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/>
    </xf>
    <xf numFmtId="0" fontId="40" fillId="0" borderId="10" xfId="0" applyFont="1" applyFill="1" applyBorder="1" applyAlignment="1">
      <alignment horizontal="center"/>
    </xf>
    <xf numFmtId="49" fontId="37" fillId="0" borderId="10" xfId="0" applyNumberFormat="1" applyFont="1" applyFill="1" applyBorder="1" applyAlignment="1">
      <alignment horizontal="left" vertical="top"/>
    </xf>
    <xf numFmtId="0" fontId="33" fillId="0" borderId="10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horizontal="left" vertical="top" wrapText="1"/>
    </xf>
    <xf numFmtId="0" fontId="40" fillId="0" borderId="10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/>
    </xf>
    <xf numFmtId="0" fontId="41" fillId="0" borderId="0" xfId="0" applyFont="1" applyFill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vertical="top" wrapText="1"/>
    </xf>
    <xf numFmtId="0" fontId="15" fillId="0" borderId="14" xfId="0" applyFont="1" applyFill="1" applyBorder="1" applyAlignment="1">
      <alignment wrapText="1"/>
    </xf>
    <xf numFmtId="0" fontId="4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3" fillId="0" borderId="10" xfId="0" applyFont="1" applyFill="1" applyBorder="1" applyAlignment="1">
      <alignment horizontal="left" vertical="top" wrapText="1"/>
    </xf>
    <xf numFmtId="3" fontId="15" fillId="0" borderId="10" xfId="0" applyNumberFormat="1" applyFont="1" applyFill="1" applyBorder="1" applyAlignment="1">
      <alignment horizontal="center"/>
    </xf>
    <xf numFmtId="0" fontId="37" fillId="0" borderId="0" xfId="0" applyFont="1" applyFill="1" applyAlignment="1">
      <alignment wrapText="1"/>
    </xf>
    <xf numFmtId="3" fontId="8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41" fillId="0" borderId="0" xfId="0" applyFont="1" applyAlignment="1">
      <alignment/>
    </xf>
    <xf numFmtId="49" fontId="15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4" fillId="0" borderId="0" xfId="0" applyFont="1" applyFill="1" applyAlignment="1">
      <alignment/>
    </xf>
    <xf numFmtId="49" fontId="17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0" fontId="37" fillId="0" borderId="10" xfId="0" applyFont="1" applyFill="1" applyBorder="1" applyAlignment="1">
      <alignment wrapText="1"/>
    </xf>
    <xf numFmtId="49" fontId="15" fillId="0" borderId="10" xfId="0" applyNumberFormat="1" applyFont="1" applyFill="1" applyBorder="1" applyAlignment="1">
      <alignment/>
    </xf>
    <xf numFmtId="170" fontId="12" fillId="0" borderId="1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170" fontId="2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0" fontId="9" fillId="0" borderId="10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/>
    </xf>
    <xf numFmtId="170" fontId="16" fillId="0" borderId="10" xfId="0" applyNumberFormat="1" applyFont="1" applyFill="1" applyBorder="1" applyAlignment="1">
      <alignment horizontal="center"/>
    </xf>
    <xf numFmtId="170" fontId="13" fillId="0" borderId="10" xfId="0" applyNumberFormat="1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170" fontId="9" fillId="0" borderId="13" xfId="0" applyNumberFormat="1" applyFont="1" applyFill="1" applyBorder="1" applyAlignment="1">
      <alignment horizontal="center"/>
    </xf>
    <xf numFmtId="170" fontId="2" fillId="0" borderId="13" xfId="0" applyNumberFormat="1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172" fontId="24" fillId="0" borderId="10" xfId="0" applyNumberFormat="1" applyFont="1" applyFill="1" applyBorder="1" applyAlignment="1">
      <alignment horizontal="center"/>
    </xf>
    <xf numFmtId="170" fontId="9" fillId="0" borderId="10" xfId="0" applyNumberFormat="1" applyFont="1" applyFill="1" applyBorder="1" applyAlignment="1">
      <alignment horizontal="center"/>
    </xf>
    <xf numFmtId="170" fontId="16" fillId="0" borderId="10" xfId="0" applyNumberFormat="1" applyFont="1" applyFill="1" applyBorder="1" applyAlignment="1">
      <alignment horizontal="center"/>
    </xf>
    <xf numFmtId="170" fontId="4" fillId="0" borderId="10" xfId="0" applyNumberFormat="1" applyFont="1" applyFill="1" applyBorder="1" applyAlignment="1">
      <alignment horizontal="center"/>
    </xf>
    <xf numFmtId="170" fontId="1" fillId="0" borderId="10" xfId="0" applyNumberFormat="1" applyFont="1" applyFill="1" applyBorder="1" applyAlignment="1">
      <alignment horizontal="center"/>
    </xf>
    <xf numFmtId="170" fontId="4" fillId="0" borderId="10" xfId="0" applyNumberFormat="1" applyFont="1" applyFill="1" applyBorder="1" applyAlignment="1">
      <alignment horizontal="center"/>
    </xf>
    <xf numFmtId="170" fontId="18" fillId="0" borderId="10" xfId="0" applyNumberFormat="1" applyFont="1" applyFill="1" applyBorder="1" applyAlignment="1">
      <alignment horizontal="center"/>
    </xf>
    <xf numFmtId="170" fontId="5" fillId="0" borderId="10" xfId="0" applyNumberFormat="1" applyFont="1" applyFill="1" applyBorder="1" applyAlignment="1">
      <alignment horizontal="center"/>
    </xf>
    <xf numFmtId="170" fontId="19" fillId="0" borderId="10" xfId="0" applyNumberFormat="1" applyFont="1" applyFill="1" applyBorder="1" applyAlignment="1">
      <alignment horizontal="center"/>
    </xf>
    <xf numFmtId="170" fontId="40" fillId="0" borderId="10" xfId="0" applyNumberFormat="1" applyFont="1" applyFill="1" applyBorder="1" applyAlignment="1">
      <alignment horizontal="center"/>
    </xf>
    <xf numFmtId="170" fontId="15" fillId="0" borderId="10" xfId="0" applyNumberFormat="1" applyFont="1" applyFill="1" applyBorder="1" applyAlignment="1">
      <alignment horizontal="center"/>
    </xf>
    <xf numFmtId="170" fontId="8" fillId="0" borderId="10" xfId="0" applyNumberFormat="1" applyFont="1" applyFill="1" applyBorder="1" applyAlignment="1">
      <alignment horizontal="center"/>
    </xf>
    <xf numFmtId="170" fontId="0" fillId="0" borderId="10" xfId="0" applyNumberFormat="1" applyFont="1" applyFill="1" applyBorder="1" applyAlignment="1">
      <alignment horizontal="center"/>
    </xf>
    <xf numFmtId="170" fontId="14" fillId="0" borderId="10" xfId="0" applyNumberFormat="1" applyFont="1" applyFill="1" applyBorder="1" applyAlignment="1">
      <alignment horizontal="center"/>
    </xf>
    <xf numFmtId="170" fontId="8" fillId="0" borderId="10" xfId="0" applyNumberFormat="1" applyFont="1" applyFill="1" applyBorder="1" applyAlignment="1">
      <alignment horizontal="center"/>
    </xf>
    <xf numFmtId="170" fontId="5" fillId="0" borderId="10" xfId="0" applyNumberFormat="1" applyFont="1" applyFill="1" applyBorder="1" applyAlignment="1">
      <alignment horizontal="center"/>
    </xf>
    <xf numFmtId="170" fontId="15" fillId="0" borderId="19" xfId="0" applyNumberFormat="1" applyFont="1" applyFill="1" applyBorder="1" applyAlignment="1">
      <alignment horizontal="center"/>
    </xf>
    <xf numFmtId="170" fontId="21" fillId="0" borderId="10" xfId="0" applyNumberFormat="1" applyFont="1" applyFill="1" applyBorder="1" applyAlignment="1">
      <alignment horizontal="center"/>
    </xf>
    <xf numFmtId="170" fontId="18" fillId="0" borderId="13" xfId="0" applyNumberFormat="1" applyFont="1" applyFill="1" applyBorder="1" applyAlignment="1">
      <alignment horizontal="center"/>
    </xf>
    <xf numFmtId="170" fontId="4" fillId="0" borderId="13" xfId="0" applyNumberFormat="1" applyFont="1" applyFill="1" applyBorder="1" applyAlignment="1">
      <alignment horizontal="center"/>
    </xf>
    <xf numFmtId="170" fontId="4" fillId="0" borderId="13" xfId="0" applyNumberFormat="1" applyFont="1" applyFill="1" applyBorder="1" applyAlignment="1">
      <alignment horizontal="center"/>
    </xf>
    <xf numFmtId="170" fontId="28" fillId="0" borderId="10" xfId="0" applyNumberFormat="1" applyFont="1" applyFill="1" applyBorder="1" applyAlignment="1">
      <alignment horizontal="center"/>
    </xf>
    <xf numFmtId="170" fontId="1" fillId="0" borderId="13" xfId="0" applyNumberFormat="1" applyFont="1" applyFill="1" applyBorder="1" applyAlignment="1">
      <alignment horizontal="center"/>
    </xf>
    <xf numFmtId="170" fontId="16" fillId="0" borderId="13" xfId="0" applyNumberFormat="1" applyFont="1" applyFill="1" applyBorder="1" applyAlignment="1">
      <alignment horizontal="center"/>
    </xf>
    <xf numFmtId="170" fontId="15" fillId="0" borderId="13" xfId="0" applyNumberFormat="1" applyFont="1" applyFill="1" applyBorder="1" applyAlignment="1">
      <alignment horizontal="center"/>
    </xf>
    <xf numFmtId="170" fontId="8" fillId="0" borderId="13" xfId="0" applyNumberFormat="1" applyFont="1" applyFill="1" applyBorder="1" applyAlignment="1">
      <alignment horizontal="center"/>
    </xf>
    <xf numFmtId="170" fontId="14" fillId="0" borderId="13" xfId="0" applyNumberFormat="1" applyFont="1" applyFill="1" applyBorder="1" applyAlignment="1">
      <alignment horizontal="center"/>
    </xf>
    <xf numFmtId="170" fontId="13" fillId="0" borderId="13" xfId="0" applyNumberFormat="1" applyFont="1" applyFill="1" applyBorder="1" applyAlignment="1">
      <alignment horizontal="center"/>
    </xf>
    <xf numFmtId="170" fontId="21" fillId="0" borderId="13" xfId="0" applyNumberFormat="1" applyFont="1" applyFill="1" applyBorder="1" applyAlignment="1">
      <alignment horizontal="center"/>
    </xf>
    <xf numFmtId="170" fontId="5" fillId="0" borderId="13" xfId="0" applyNumberFormat="1" applyFont="1" applyFill="1" applyBorder="1" applyAlignment="1">
      <alignment horizontal="center"/>
    </xf>
    <xf numFmtId="170" fontId="40" fillId="0" borderId="10" xfId="0" applyNumberFormat="1" applyFont="1" applyFill="1" applyBorder="1" applyAlignment="1">
      <alignment horizontal="center"/>
    </xf>
    <xf numFmtId="170" fontId="19" fillId="0" borderId="10" xfId="0" applyNumberFormat="1" applyFont="1" applyFill="1" applyBorder="1" applyAlignment="1">
      <alignment horizontal="center"/>
    </xf>
    <xf numFmtId="170" fontId="19" fillId="0" borderId="13" xfId="0" applyNumberFormat="1" applyFont="1" applyFill="1" applyBorder="1" applyAlignment="1">
      <alignment horizontal="center"/>
    </xf>
    <xf numFmtId="170" fontId="4" fillId="33" borderId="10" xfId="0" applyNumberFormat="1" applyFont="1" applyFill="1" applyBorder="1" applyAlignment="1">
      <alignment horizontal="center"/>
    </xf>
    <xf numFmtId="170" fontId="15" fillId="33" borderId="10" xfId="0" applyNumberFormat="1" applyFont="1" applyFill="1" applyBorder="1" applyAlignment="1">
      <alignment horizontal="center"/>
    </xf>
    <xf numFmtId="170" fontId="15" fillId="33" borderId="13" xfId="0" applyNumberFormat="1" applyFont="1" applyFill="1" applyBorder="1" applyAlignment="1">
      <alignment horizontal="center"/>
    </xf>
    <xf numFmtId="170" fontId="17" fillId="0" borderId="13" xfId="0" applyNumberFormat="1" applyFont="1" applyFill="1" applyBorder="1" applyAlignment="1">
      <alignment horizontal="center"/>
    </xf>
    <xf numFmtId="170" fontId="17" fillId="0" borderId="10" xfId="0" applyNumberFormat="1" applyFont="1" applyFill="1" applyBorder="1" applyAlignment="1">
      <alignment horizontal="center"/>
    </xf>
    <xf numFmtId="170" fontId="10" fillId="0" borderId="10" xfId="0" applyNumberFormat="1" applyFont="1" applyFill="1" applyBorder="1" applyAlignment="1">
      <alignment horizontal="center"/>
    </xf>
    <xf numFmtId="170" fontId="10" fillId="0" borderId="13" xfId="0" applyNumberFormat="1" applyFont="1" applyFill="1" applyBorder="1" applyAlignment="1">
      <alignment horizontal="center"/>
    </xf>
    <xf numFmtId="170" fontId="2" fillId="0" borderId="10" xfId="0" applyNumberFormat="1" applyFont="1" applyFill="1" applyBorder="1" applyAlignment="1">
      <alignment horizontal="center"/>
    </xf>
    <xf numFmtId="170" fontId="0" fillId="0" borderId="10" xfId="0" applyNumberFormat="1" applyFont="1" applyFill="1" applyBorder="1" applyAlignment="1">
      <alignment horizontal="center"/>
    </xf>
    <xf numFmtId="170" fontId="2" fillId="0" borderId="13" xfId="0" applyNumberFormat="1" applyFont="1" applyFill="1" applyBorder="1" applyAlignment="1">
      <alignment horizontal="center"/>
    </xf>
    <xf numFmtId="170" fontId="35" fillId="0" borderId="10" xfId="0" applyNumberFormat="1" applyFont="1" applyFill="1" applyBorder="1" applyAlignment="1">
      <alignment horizontal="center"/>
    </xf>
    <xf numFmtId="170" fontId="34" fillId="0" borderId="10" xfId="0" applyNumberFormat="1" applyFont="1" applyFill="1" applyBorder="1" applyAlignment="1">
      <alignment horizontal="center"/>
    </xf>
    <xf numFmtId="170" fontId="34" fillId="0" borderId="10" xfId="0" applyNumberFormat="1" applyFont="1" applyFill="1" applyBorder="1" applyAlignment="1">
      <alignment horizontal="center"/>
    </xf>
    <xf numFmtId="170" fontId="8" fillId="0" borderId="13" xfId="0" applyNumberFormat="1" applyFont="1" applyFill="1" applyBorder="1" applyAlignment="1">
      <alignment horizontal="center"/>
    </xf>
    <xf numFmtId="170" fontId="4" fillId="0" borderId="15" xfId="0" applyNumberFormat="1" applyFont="1" applyFill="1" applyBorder="1" applyAlignment="1">
      <alignment horizontal="center"/>
    </xf>
    <xf numFmtId="170" fontId="4" fillId="0" borderId="20" xfId="0" applyNumberFormat="1" applyFont="1" applyFill="1" applyBorder="1" applyAlignment="1">
      <alignment horizontal="center"/>
    </xf>
    <xf numFmtId="170" fontId="4" fillId="0" borderId="17" xfId="0" applyNumberFormat="1" applyFont="1" applyFill="1" applyBorder="1" applyAlignment="1">
      <alignment horizontal="center"/>
    </xf>
    <xf numFmtId="170" fontId="4" fillId="0" borderId="0" xfId="0" applyNumberFormat="1" applyFont="1" applyFill="1" applyBorder="1" applyAlignment="1">
      <alignment horizontal="center"/>
    </xf>
    <xf numFmtId="170" fontId="9" fillId="0" borderId="16" xfId="0" applyNumberFormat="1" applyFont="1" applyFill="1" applyBorder="1" applyAlignment="1">
      <alignment horizontal="center"/>
    </xf>
    <xf numFmtId="170" fontId="2" fillId="0" borderId="16" xfId="0" applyNumberFormat="1" applyFont="1" applyFill="1" applyBorder="1" applyAlignment="1">
      <alignment horizontal="center"/>
    </xf>
    <xf numFmtId="170" fontId="9" fillId="0" borderId="21" xfId="0" applyNumberFormat="1" applyFont="1" applyFill="1" applyBorder="1" applyAlignment="1">
      <alignment horizontal="center"/>
    </xf>
    <xf numFmtId="170" fontId="0" fillId="0" borderId="10" xfId="0" applyNumberFormat="1" applyFont="1" applyFill="1" applyBorder="1" applyAlignment="1">
      <alignment/>
    </xf>
    <xf numFmtId="170" fontId="0" fillId="0" borderId="13" xfId="0" applyNumberFormat="1" applyFont="1" applyFill="1" applyBorder="1" applyAlignment="1">
      <alignment/>
    </xf>
    <xf numFmtId="170" fontId="19" fillId="0" borderId="13" xfId="0" applyNumberFormat="1" applyFont="1" applyFill="1" applyBorder="1" applyAlignment="1">
      <alignment horizontal="center"/>
    </xf>
    <xf numFmtId="170" fontId="14" fillId="0" borderId="10" xfId="0" applyNumberFormat="1" applyFont="1" applyFill="1" applyBorder="1" applyAlignment="1">
      <alignment horizontal="center"/>
    </xf>
    <xf numFmtId="170" fontId="3" fillId="0" borderId="10" xfId="0" applyNumberFormat="1" applyFont="1" applyFill="1" applyBorder="1" applyAlignment="1">
      <alignment horizontal="center"/>
    </xf>
    <xf numFmtId="170" fontId="0" fillId="0" borderId="13" xfId="0" applyNumberFormat="1" applyFont="1" applyFill="1" applyBorder="1" applyAlignment="1">
      <alignment/>
    </xf>
    <xf numFmtId="170" fontId="15" fillId="0" borderId="13" xfId="0" applyNumberFormat="1" applyFont="1" applyFill="1" applyBorder="1" applyAlignment="1">
      <alignment/>
    </xf>
    <xf numFmtId="170" fontId="16" fillId="0" borderId="13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0" fillId="0" borderId="10" xfId="0" applyNumberFormat="1" applyFont="1" applyFill="1" applyBorder="1" applyAlignment="1">
      <alignment horizontal="center"/>
    </xf>
    <xf numFmtId="181" fontId="16" fillId="0" borderId="10" xfId="0" applyNumberFormat="1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/>
    </xf>
    <xf numFmtId="181" fontId="15" fillId="0" borderId="10" xfId="0" applyNumberFormat="1" applyFont="1" applyFill="1" applyBorder="1" applyAlignment="1">
      <alignment horizontal="center"/>
    </xf>
    <xf numFmtId="181" fontId="4" fillId="0" borderId="13" xfId="0" applyNumberFormat="1" applyFont="1" applyFill="1" applyBorder="1" applyAlignment="1">
      <alignment horizontal="center"/>
    </xf>
    <xf numFmtId="181" fontId="17" fillId="0" borderId="10" xfId="0" applyNumberFormat="1" applyFont="1" applyFill="1" applyBorder="1" applyAlignment="1">
      <alignment horizontal="center"/>
    </xf>
    <xf numFmtId="181" fontId="17" fillId="0" borderId="13" xfId="0" applyNumberFormat="1" applyFont="1" applyFill="1" applyBorder="1" applyAlignment="1">
      <alignment horizontal="center"/>
    </xf>
    <xf numFmtId="181" fontId="0" fillId="0" borderId="13" xfId="0" applyNumberFormat="1" applyFont="1" applyFill="1" applyBorder="1" applyAlignment="1">
      <alignment/>
    </xf>
    <xf numFmtId="181" fontId="8" fillId="0" borderId="10" xfId="0" applyNumberFormat="1" applyFont="1" applyFill="1" applyBorder="1" applyAlignment="1">
      <alignment horizontal="center"/>
    </xf>
    <xf numFmtId="170" fontId="0" fillId="0" borderId="13" xfId="0" applyNumberFormat="1" applyFont="1" applyFill="1" applyBorder="1" applyAlignment="1">
      <alignment horizontal="center"/>
    </xf>
    <xf numFmtId="170" fontId="0" fillId="0" borderId="10" xfId="0" applyNumberFormat="1" applyFont="1" applyFill="1" applyBorder="1" applyAlignment="1">
      <alignment horizontal="center"/>
    </xf>
    <xf numFmtId="170" fontId="25" fillId="0" borderId="10" xfId="0" applyNumberFormat="1" applyFont="1" applyFill="1" applyBorder="1" applyAlignment="1">
      <alignment horizontal="center"/>
    </xf>
    <xf numFmtId="170" fontId="14" fillId="0" borderId="13" xfId="0" applyNumberFormat="1" applyFont="1" applyFill="1" applyBorder="1" applyAlignment="1">
      <alignment horizontal="center"/>
    </xf>
    <xf numFmtId="170" fontId="41" fillId="0" borderId="10" xfId="0" applyNumberFormat="1" applyFont="1" applyFill="1" applyBorder="1" applyAlignment="1">
      <alignment horizontal="center"/>
    </xf>
    <xf numFmtId="170" fontId="32" fillId="0" borderId="10" xfId="0" applyNumberFormat="1" applyFont="1" applyFill="1" applyBorder="1" applyAlignment="1">
      <alignment/>
    </xf>
    <xf numFmtId="170" fontId="32" fillId="0" borderId="10" xfId="0" applyNumberFormat="1" applyFont="1" applyFill="1" applyBorder="1" applyAlignment="1">
      <alignment horizontal="center"/>
    </xf>
    <xf numFmtId="170" fontId="1" fillId="0" borderId="10" xfId="0" applyNumberFormat="1" applyFont="1" applyFill="1" applyBorder="1" applyAlignment="1">
      <alignment/>
    </xf>
    <xf numFmtId="170" fontId="42" fillId="0" borderId="10" xfId="0" applyNumberFormat="1" applyFont="1" applyFill="1" applyBorder="1" applyAlignment="1">
      <alignment horizontal="center"/>
    </xf>
    <xf numFmtId="170" fontId="46" fillId="0" borderId="1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left" vertical="top" wrapText="1"/>
    </xf>
    <xf numFmtId="0" fontId="47" fillId="0" borderId="0" xfId="0" applyFont="1" applyFill="1" applyAlignment="1">
      <alignment/>
    </xf>
    <xf numFmtId="170" fontId="5" fillId="0" borderId="13" xfId="0" applyNumberFormat="1" applyFont="1" applyFill="1" applyBorder="1" applyAlignment="1">
      <alignment horizontal="center"/>
    </xf>
    <xf numFmtId="170" fontId="0" fillId="0" borderId="13" xfId="0" applyNumberFormat="1" applyFont="1" applyFill="1" applyBorder="1" applyAlignment="1">
      <alignment horizontal="center"/>
    </xf>
    <xf numFmtId="170" fontId="12" fillId="0" borderId="13" xfId="0" applyNumberFormat="1" applyFont="1" applyFill="1" applyBorder="1" applyAlignment="1">
      <alignment horizontal="center"/>
    </xf>
    <xf numFmtId="170" fontId="4" fillId="33" borderId="13" xfId="0" applyNumberFormat="1" applyFont="1" applyFill="1" applyBorder="1" applyAlignment="1">
      <alignment horizontal="center"/>
    </xf>
    <xf numFmtId="170" fontId="35" fillId="0" borderId="13" xfId="0" applyNumberFormat="1" applyFont="1" applyFill="1" applyBorder="1" applyAlignment="1">
      <alignment horizontal="center"/>
    </xf>
    <xf numFmtId="170" fontId="34" fillId="0" borderId="13" xfId="0" applyNumberFormat="1" applyFont="1" applyFill="1" applyBorder="1" applyAlignment="1">
      <alignment horizontal="center"/>
    </xf>
    <xf numFmtId="170" fontId="34" fillId="0" borderId="13" xfId="0" applyNumberFormat="1" applyFont="1" applyFill="1" applyBorder="1" applyAlignment="1">
      <alignment horizontal="center"/>
    </xf>
    <xf numFmtId="170" fontId="2" fillId="0" borderId="2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1" fontId="0" fillId="0" borderId="10" xfId="0" applyNumberFormat="1" applyFont="1" applyFill="1" applyBorder="1" applyAlignment="1">
      <alignment/>
    </xf>
    <xf numFmtId="170" fontId="3" fillId="0" borderId="13" xfId="0" applyNumberFormat="1" applyFont="1" applyFill="1" applyBorder="1" applyAlignment="1">
      <alignment horizontal="center"/>
    </xf>
    <xf numFmtId="170" fontId="0" fillId="0" borderId="13" xfId="0" applyNumberFormat="1" applyFont="1" applyFill="1" applyBorder="1" applyAlignment="1">
      <alignment horizontal="center"/>
    </xf>
    <xf numFmtId="181" fontId="0" fillId="0" borderId="13" xfId="0" applyNumberFormat="1" applyFont="1" applyFill="1" applyBorder="1" applyAlignment="1">
      <alignment horizontal="center"/>
    </xf>
    <xf numFmtId="181" fontId="16" fillId="0" borderId="13" xfId="0" applyNumberFormat="1" applyFont="1" applyFill="1" applyBorder="1" applyAlignment="1">
      <alignment horizontal="center"/>
    </xf>
    <xf numFmtId="181" fontId="15" fillId="0" borderId="13" xfId="0" applyNumberFormat="1" applyFont="1" applyFill="1" applyBorder="1" applyAlignment="1">
      <alignment horizontal="center"/>
    </xf>
    <xf numFmtId="181" fontId="8" fillId="0" borderId="13" xfId="0" applyNumberFormat="1" applyFont="1" applyFill="1" applyBorder="1" applyAlignment="1">
      <alignment horizontal="center"/>
    </xf>
    <xf numFmtId="170" fontId="32" fillId="0" borderId="13" xfId="0" applyNumberFormat="1" applyFont="1" applyFill="1" applyBorder="1" applyAlignment="1">
      <alignment/>
    </xf>
    <xf numFmtId="170" fontId="1" fillId="0" borderId="13" xfId="0" applyNumberFormat="1" applyFont="1" applyFill="1" applyBorder="1" applyAlignment="1">
      <alignment/>
    </xf>
    <xf numFmtId="170" fontId="46" fillId="0" borderId="13" xfId="0" applyNumberFormat="1" applyFont="1" applyFill="1" applyBorder="1" applyAlignment="1">
      <alignment horizontal="center"/>
    </xf>
    <xf numFmtId="170" fontId="15" fillId="0" borderId="23" xfId="0" applyNumberFormat="1" applyFont="1" applyFill="1" applyBorder="1" applyAlignment="1">
      <alignment horizontal="center"/>
    </xf>
    <xf numFmtId="170" fontId="4" fillId="0" borderId="24" xfId="0" applyNumberFormat="1" applyFont="1" applyFill="1" applyBorder="1" applyAlignment="1">
      <alignment horizontal="center"/>
    </xf>
    <xf numFmtId="0" fontId="23" fillId="0" borderId="10" xfId="0" applyNumberFormat="1" applyFont="1" applyFill="1" applyBorder="1" applyAlignment="1">
      <alignment vertical="top" wrapText="1"/>
    </xf>
    <xf numFmtId="3" fontId="4" fillId="0" borderId="10" xfId="0" applyNumberFormat="1" applyFont="1" applyFill="1" applyBorder="1" applyAlignment="1">
      <alignment horizontal="center"/>
    </xf>
    <xf numFmtId="181" fontId="0" fillId="0" borderId="13" xfId="0" applyNumberFormat="1" applyFont="1" applyFill="1" applyBorder="1" applyAlignment="1">
      <alignment/>
    </xf>
    <xf numFmtId="0" fontId="48" fillId="0" borderId="10" xfId="0" applyFont="1" applyFill="1" applyBorder="1" applyAlignment="1">
      <alignment horizontal="left" vertical="top" wrapText="1"/>
    </xf>
    <xf numFmtId="170" fontId="48" fillId="0" borderId="10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 wrapText="1"/>
    </xf>
    <xf numFmtId="0" fontId="48" fillId="0" borderId="1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2" fontId="12" fillId="0" borderId="10" xfId="0" applyNumberFormat="1" applyFont="1" applyFill="1" applyBorder="1" applyAlignment="1">
      <alignment vertical="top" wrapText="1"/>
    </xf>
    <xf numFmtId="0" fontId="12" fillId="0" borderId="10" xfId="0" applyFont="1" applyFill="1" applyBorder="1" applyAlignment="1">
      <alignment/>
    </xf>
    <xf numFmtId="0" fontId="29" fillId="0" borderId="10" xfId="0" applyFont="1" applyFill="1" applyBorder="1" applyAlignment="1">
      <alignment horizontal="left" vertical="top" wrapText="1"/>
    </xf>
    <xf numFmtId="170" fontId="49" fillId="0" borderId="10" xfId="0" applyNumberFormat="1" applyFont="1" applyFill="1" applyBorder="1" applyAlignment="1">
      <alignment horizontal="center"/>
    </xf>
    <xf numFmtId="3" fontId="48" fillId="0" borderId="10" xfId="0" applyNumberFormat="1" applyFont="1" applyFill="1" applyBorder="1" applyAlignment="1">
      <alignment horizontal="center"/>
    </xf>
    <xf numFmtId="49" fontId="39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/>
    </xf>
    <xf numFmtId="49" fontId="48" fillId="0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 wrapText="1"/>
    </xf>
    <xf numFmtId="170" fontId="39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170" fontId="31" fillId="0" borderId="10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/>
    </xf>
    <xf numFmtId="0" fontId="44" fillId="0" borderId="0" xfId="0" applyFont="1" applyAlignment="1">
      <alignment horizontal="center"/>
    </xf>
    <xf numFmtId="0" fontId="4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Fill="1" applyAlignment="1">
      <alignment horizontal="center"/>
    </xf>
    <xf numFmtId="169" fontId="47" fillId="0" borderId="0" xfId="0" applyNumberFormat="1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8"/>
  <sheetViews>
    <sheetView tabSelected="1" zoomScaleSheetLayoutView="100" zoomScalePageLayoutView="0" workbookViewId="0" topLeftCell="A1">
      <selection activeCell="M17" sqref="M17"/>
    </sheetView>
  </sheetViews>
  <sheetFormatPr defaultColWidth="9.00390625" defaultRowHeight="12.75"/>
  <cols>
    <col min="1" max="1" width="49.625" style="192" customWidth="1"/>
    <col min="2" max="2" width="7.50390625" style="192" customWidth="1"/>
    <col min="3" max="3" width="7.625" style="192" customWidth="1"/>
    <col min="4" max="4" width="9.625" style="192" customWidth="1"/>
    <col min="5" max="5" width="7.625" style="192" customWidth="1"/>
    <col min="6" max="6" width="22.50390625" style="40" customWidth="1"/>
    <col min="7" max="7" width="14.375" style="40" hidden="1" customWidth="1"/>
    <col min="8" max="8" width="15.125" style="40" hidden="1" customWidth="1"/>
    <col min="9" max="9" width="20.625" style="40" customWidth="1"/>
    <col min="10" max="10" width="9.125" style="43" customWidth="1"/>
  </cols>
  <sheetData>
    <row r="1" spans="3:10" ht="18">
      <c r="C1" s="331"/>
      <c r="D1" s="389" t="s">
        <v>745</v>
      </c>
      <c r="E1" s="390"/>
      <c r="F1" s="390"/>
      <c r="G1" s="390"/>
      <c r="H1" s="390"/>
      <c r="I1" s="390"/>
      <c r="J1" s="390"/>
    </row>
    <row r="2" spans="1:10" ht="16.5" customHeight="1">
      <c r="A2" s="205"/>
      <c r="C2" s="389" t="s">
        <v>205</v>
      </c>
      <c r="D2" s="390"/>
      <c r="E2" s="390"/>
      <c r="F2" s="390"/>
      <c r="G2" s="390"/>
      <c r="H2" s="390"/>
      <c r="I2" s="390"/>
      <c r="J2" s="390"/>
    </row>
    <row r="3" spans="3:10" ht="14.25" customHeight="1">
      <c r="C3" s="389" t="s">
        <v>206</v>
      </c>
      <c r="D3" s="390"/>
      <c r="E3" s="390"/>
      <c r="F3" s="390"/>
      <c r="G3" s="390"/>
      <c r="H3" s="390"/>
      <c r="I3" s="390"/>
      <c r="J3" s="390"/>
    </row>
    <row r="4" spans="3:10" ht="15" customHeight="1">
      <c r="C4" s="331"/>
      <c r="D4" s="331"/>
      <c r="E4" s="389" t="s">
        <v>151</v>
      </c>
      <c r="F4" s="390"/>
      <c r="G4" s="390"/>
      <c r="H4" s="390"/>
      <c r="I4" s="390"/>
      <c r="J4" s="390"/>
    </row>
    <row r="5" spans="3:10" ht="15.75" customHeight="1">
      <c r="C5" s="331"/>
      <c r="D5" s="389" t="s">
        <v>152</v>
      </c>
      <c r="E5" s="391"/>
      <c r="F5" s="391"/>
      <c r="G5" s="391"/>
      <c r="H5" s="391"/>
      <c r="I5" s="391"/>
      <c r="J5" s="391"/>
    </row>
    <row r="6" spans="3:9" ht="15" customHeight="1">
      <c r="C6" s="386"/>
      <c r="D6" s="386"/>
      <c r="E6" s="386"/>
      <c r="F6" s="386"/>
      <c r="G6" s="386"/>
      <c r="H6" s="386"/>
      <c r="I6" s="211"/>
    </row>
    <row r="7" spans="3:9" ht="16.5" customHeight="1" hidden="1">
      <c r="C7" s="386"/>
      <c r="D7" s="386"/>
      <c r="E7" s="386"/>
      <c r="F7" s="386"/>
      <c r="G7" s="386"/>
      <c r="H7" s="386"/>
      <c r="I7" s="211"/>
    </row>
    <row r="8" spans="3:9" ht="16.5" customHeight="1" hidden="1">
      <c r="C8" s="211"/>
      <c r="D8" s="211"/>
      <c r="E8" s="211"/>
      <c r="F8" s="211"/>
      <c r="G8" s="211"/>
      <c r="H8" s="211"/>
      <c r="I8" s="211"/>
    </row>
    <row r="9" spans="1:9" ht="17.25" hidden="1">
      <c r="A9" s="40"/>
      <c r="B9" s="41"/>
      <c r="C9" s="382"/>
      <c r="D9" s="383"/>
      <c r="E9" s="383"/>
      <c r="F9" s="383"/>
      <c r="G9" s="383"/>
      <c r="H9" s="383"/>
      <c r="I9" s="231"/>
    </row>
    <row r="10" spans="1:9" ht="12.75" hidden="1">
      <c r="A10" s="40"/>
      <c r="B10" s="41"/>
      <c r="C10" s="386"/>
      <c r="D10" s="385"/>
      <c r="E10" s="385"/>
      <c r="F10" s="385"/>
      <c r="G10" s="385"/>
      <c r="H10" s="385"/>
      <c r="I10" s="232"/>
    </row>
    <row r="11" spans="1:9" ht="12.75" hidden="1">
      <c r="A11" s="40"/>
      <c r="B11" s="41"/>
      <c r="C11" s="386"/>
      <c r="D11" s="386"/>
      <c r="E11" s="386"/>
      <c r="F11" s="386"/>
      <c r="G11" s="386"/>
      <c r="H11" s="386"/>
      <c r="I11" s="211"/>
    </row>
    <row r="12" spans="1:9" ht="12.75" hidden="1">
      <c r="A12" s="40"/>
      <c r="B12" s="41"/>
      <c r="C12" s="386"/>
      <c r="D12" s="386"/>
      <c r="E12" s="386"/>
      <c r="F12" s="386"/>
      <c r="G12" s="386"/>
      <c r="H12" s="386"/>
      <c r="I12" s="211"/>
    </row>
    <row r="13" spans="1:9" ht="15" customHeight="1" hidden="1">
      <c r="A13" s="205"/>
      <c r="B13" s="41"/>
      <c r="C13" s="386"/>
      <c r="D13" s="386"/>
      <c r="E13" s="386"/>
      <c r="F13" s="386"/>
      <c r="G13" s="386"/>
      <c r="H13" s="386"/>
      <c r="I13" s="211"/>
    </row>
    <row r="14" spans="1:9" ht="12.75">
      <c r="A14" s="41"/>
      <c r="B14" s="41"/>
      <c r="C14" s="42"/>
      <c r="D14" s="42"/>
      <c r="E14" s="42"/>
      <c r="F14" s="42"/>
      <c r="G14" s="44"/>
      <c r="H14" s="42"/>
      <c r="I14" s="42"/>
    </row>
    <row r="15" spans="1:9" ht="15">
      <c r="A15" s="384" t="s">
        <v>776</v>
      </c>
      <c r="B15" s="385"/>
      <c r="C15" s="385"/>
      <c r="D15" s="385"/>
      <c r="E15" s="385"/>
      <c r="F15" s="385"/>
      <c r="G15" s="385"/>
      <c r="H15" s="385"/>
      <c r="I15" s="387"/>
    </row>
    <row r="16" spans="1:10" ht="13.5">
      <c r="A16" s="388" t="s">
        <v>204</v>
      </c>
      <c r="B16" s="387"/>
      <c r="C16" s="387"/>
      <c r="D16" s="387"/>
      <c r="E16" s="387"/>
      <c r="F16" s="387"/>
      <c r="G16" s="387"/>
      <c r="H16" s="387"/>
      <c r="I16" s="387"/>
      <c r="J16" s="199"/>
    </row>
    <row r="17" spans="1:9" ht="14.25" customHeight="1">
      <c r="A17" s="384" t="s">
        <v>316</v>
      </c>
      <c r="B17" s="385"/>
      <c r="C17" s="385"/>
      <c r="D17" s="385"/>
      <c r="E17" s="385"/>
      <c r="F17" s="385"/>
      <c r="G17" s="385"/>
      <c r="H17" s="385"/>
      <c r="I17" s="232"/>
    </row>
    <row r="18" spans="1:9" ht="12.75">
      <c r="A18" s="321"/>
      <c r="B18" s="322"/>
      <c r="C18" s="322"/>
      <c r="D18" s="322"/>
      <c r="E18" s="322"/>
      <c r="F18" s="322"/>
      <c r="G18" s="322"/>
      <c r="H18" s="323" t="s">
        <v>664</v>
      </c>
      <c r="I18" s="323"/>
    </row>
    <row r="19" spans="1:9" ht="13.5" thickBot="1">
      <c r="A19" s="211"/>
      <c r="B19" s="321"/>
      <c r="C19" s="324"/>
      <c r="D19" s="324"/>
      <c r="E19" s="324"/>
      <c r="F19" s="324"/>
      <c r="G19" s="324"/>
      <c r="H19" s="324"/>
      <c r="I19" s="324"/>
    </row>
    <row r="20" spans="1:10" s="19" customFormat="1" ht="13.5" thickBot="1">
      <c r="A20" s="45"/>
      <c r="B20" s="45"/>
      <c r="C20" s="117"/>
      <c r="D20" s="117"/>
      <c r="E20" s="117"/>
      <c r="F20" s="378" t="s">
        <v>392</v>
      </c>
      <c r="G20" s="118" t="s">
        <v>718</v>
      </c>
      <c r="H20" s="118"/>
      <c r="I20" s="380" t="s">
        <v>393</v>
      </c>
      <c r="J20" s="74"/>
    </row>
    <row r="21" spans="1:10" s="19" customFormat="1" ht="105.75" thickBot="1">
      <c r="A21" s="326" t="s">
        <v>658</v>
      </c>
      <c r="B21" s="327" t="s">
        <v>657</v>
      </c>
      <c r="C21" s="328" t="s">
        <v>601</v>
      </c>
      <c r="D21" s="328" t="s">
        <v>602</v>
      </c>
      <c r="E21" s="328" t="s">
        <v>645</v>
      </c>
      <c r="F21" s="379"/>
      <c r="G21" s="329" t="s">
        <v>719</v>
      </c>
      <c r="H21" s="330" t="s">
        <v>734</v>
      </c>
      <c r="I21" s="381"/>
      <c r="J21" s="74"/>
    </row>
    <row r="22" spans="1:10" s="5" customFormat="1" ht="9.75">
      <c r="A22" s="226">
        <v>1</v>
      </c>
      <c r="B22" s="226">
        <v>2</v>
      </c>
      <c r="C22" s="226">
        <v>3</v>
      </c>
      <c r="D22" s="226">
        <v>4</v>
      </c>
      <c r="E22" s="226">
        <v>5</v>
      </c>
      <c r="F22" s="226">
        <v>6</v>
      </c>
      <c r="G22" s="226">
        <v>7</v>
      </c>
      <c r="H22" s="325">
        <v>8</v>
      </c>
      <c r="I22" s="226">
        <v>7</v>
      </c>
      <c r="J22" s="46"/>
    </row>
    <row r="23" spans="1:10" s="4" customFormat="1" ht="22.5">
      <c r="A23" s="88" t="s">
        <v>293</v>
      </c>
      <c r="B23" s="89" t="s">
        <v>751</v>
      </c>
      <c r="C23" s="37"/>
      <c r="D23" s="37"/>
      <c r="E23" s="37"/>
      <c r="F23" s="238">
        <f>F25+F29+F33+F36+F53+F64+F128+F138+F141+F144+F149+F152+F156</f>
        <v>932126.94437</v>
      </c>
      <c r="G23" s="238">
        <f>G25+G29+G33+G36+G53+G64+G128+G138+G141+G144+G149+G152+G156</f>
        <v>228696.20449999996</v>
      </c>
      <c r="H23" s="238">
        <f>H25+H29+H33+H36+H53+H64+H128+H138+H141+H144+H149+H152+H156</f>
        <v>136988.8091</v>
      </c>
      <c r="I23" s="238">
        <f>I25+I29+I33+I36+I53+I64+I128+I138+I141+I144+I149+I152+I156</f>
        <v>825265.4930000001</v>
      </c>
      <c r="J23" s="48"/>
    </row>
    <row r="24" spans="1:10" s="11" customFormat="1" ht="9.75">
      <c r="A24" s="90" t="s">
        <v>752</v>
      </c>
      <c r="B24" s="90"/>
      <c r="C24" s="37"/>
      <c r="D24" s="37"/>
      <c r="E24" s="37"/>
      <c r="F24" s="243"/>
      <c r="G24" s="243"/>
      <c r="H24" s="255"/>
      <c r="I24" s="243"/>
      <c r="J24" s="49"/>
    </row>
    <row r="25" spans="1:10" s="6" customFormat="1" ht="22.5">
      <c r="A25" s="124" t="s">
        <v>13</v>
      </c>
      <c r="B25" s="126">
        <v>900</v>
      </c>
      <c r="C25" s="52" t="s">
        <v>666</v>
      </c>
      <c r="D25" s="52"/>
      <c r="E25" s="52"/>
      <c r="F25" s="239">
        <f>F26</f>
        <v>1334.68</v>
      </c>
      <c r="G25" s="239">
        <f aca="true" t="shared" si="0" ref="G25:I27">G26</f>
        <v>1334.68</v>
      </c>
      <c r="H25" s="298">
        <f t="shared" si="0"/>
        <v>0</v>
      </c>
      <c r="I25" s="239">
        <f t="shared" si="0"/>
        <v>1320.382</v>
      </c>
      <c r="J25" s="51"/>
    </row>
    <row r="26" spans="1:10" s="6" customFormat="1" ht="9.75">
      <c r="A26" s="103" t="s">
        <v>14</v>
      </c>
      <c r="B26" s="127">
        <v>900</v>
      </c>
      <c r="C26" s="37" t="s">
        <v>666</v>
      </c>
      <c r="D26" s="37" t="s">
        <v>665</v>
      </c>
      <c r="E26" s="37"/>
      <c r="F26" s="240">
        <f>F27</f>
        <v>1334.68</v>
      </c>
      <c r="G26" s="240">
        <f t="shared" si="0"/>
        <v>1334.68</v>
      </c>
      <c r="H26" s="257">
        <f t="shared" si="0"/>
        <v>0</v>
      </c>
      <c r="I26" s="240">
        <f t="shared" si="0"/>
        <v>1320.382</v>
      </c>
      <c r="J26" s="51"/>
    </row>
    <row r="27" spans="1:10" s="6" customFormat="1" ht="9.75">
      <c r="A27" s="101" t="s">
        <v>15</v>
      </c>
      <c r="B27" s="128">
        <v>900</v>
      </c>
      <c r="C27" s="24" t="s">
        <v>666</v>
      </c>
      <c r="D27" s="24" t="s">
        <v>16</v>
      </c>
      <c r="E27" s="24"/>
      <c r="F27" s="241">
        <f>F28</f>
        <v>1334.68</v>
      </c>
      <c r="G27" s="241">
        <f t="shared" si="0"/>
        <v>1334.68</v>
      </c>
      <c r="H27" s="259">
        <f t="shared" si="0"/>
        <v>0</v>
      </c>
      <c r="I27" s="241">
        <f t="shared" si="0"/>
        <v>1320.382</v>
      </c>
      <c r="J27" s="51"/>
    </row>
    <row r="28" spans="1:10" s="6" customFormat="1" ht="11.25">
      <c r="A28" s="101" t="s">
        <v>26</v>
      </c>
      <c r="B28" s="128">
        <v>900</v>
      </c>
      <c r="C28" s="24" t="s">
        <v>666</v>
      </c>
      <c r="D28" s="24" t="s">
        <v>16</v>
      </c>
      <c r="E28" s="24">
        <v>900</v>
      </c>
      <c r="F28" s="241">
        <v>1334.68</v>
      </c>
      <c r="G28" s="239">
        <f>F28</f>
        <v>1334.68</v>
      </c>
      <c r="H28" s="256"/>
      <c r="I28" s="242">
        <v>1320.382</v>
      </c>
      <c r="J28" s="51"/>
    </row>
    <row r="29" spans="1:10" s="6" customFormat="1" ht="40.5">
      <c r="A29" s="134" t="s">
        <v>48</v>
      </c>
      <c r="B29" s="120">
        <v>900</v>
      </c>
      <c r="C29" s="53" t="s">
        <v>667</v>
      </c>
      <c r="D29" s="53"/>
      <c r="E29" s="53"/>
      <c r="F29" s="242">
        <f>F31</f>
        <v>47220.52</v>
      </c>
      <c r="G29" s="242">
        <f>G31</f>
        <v>47220.52</v>
      </c>
      <c r="H29" s="242">
        <f>H31</f>
        <v>0</v>
      </c>
      <c r="I29" s="242">
        <f>I31</f>
        <v>45290.573</v>
      </c>
      <c r="J29" s="51"/>
    </row>
    <row r="30" spans="1:10" s="6" customFormat="1" ht="11.25">
      <c r="A30" s="91" t="s">
        <v>14</v>
      </c>
      <c r="B30" s="97">
        <v>900</v>
      </c>
      <c r="C30" s="50" t="s">
        <v>667</v>
      </c>
      <c r="D30" s="50" t="s">
        <v>665</v>
      </c>
      <c r="E30" s="50"/>
      <c r="F30" s="242"/>
      <c r="G30" s="239"/>
      <c r="H30" s="257"/>
      <c r="I30" s="240"/>
      <c r="J30" s="51"/>
    </row>
    <row r="31" spans="1:10" s="6" customFormat="1" ht="9.75">
      <c r="A31" s="105" t="s">
        <v>27</v>
      </c>
      <c r="B31" s="129">
        <v>900</v>
      </c>
      <c r="C31" s="23" t="s">
        <v>667</v>
      </c>
      <c r="D31" s="23" t="s">
        <v>28</v>
      </c>
      <c r="E31" s="23"/>
      <c r="F31" s="242">
        <f>F32</f>
        <v>47220.52</v>
      </c>
      <c r="G31" s="242">
        <f>G32</f>
        <v>47220.52</v>
      </c>
      <c r="H31" s="256">
        <f>H32</f>
        <v>0</v>
      </c>
      <c r="I31" s="242">
        <f>I32</f>
        <v>45290.573</v>
      </c>
      <c r="J31" s="51"/>
    </row>
    <row r="32" spans="1:10" s="6" customFormat="1" ht="11.25">
      <c r="A32" s="105" t="s">
        <v>26</v>
      </c>
      <c r="B32" s="130">
        <v>900</v>
      </c>
      <c r="C32" s="23" t="s">
        <v>667</v>
      </c>
      <c r="D32" s="23" t="s">
        <v>28</v>
      </c>
      <c r="E32" s="23">
        <v>900</v>
      </c>
      <c r="F32" s="242">
        <v>47220.52</v>
      </c>
      <c r="G32" s="242">
        <f>F32</f>
        <v>47220.52</v>
      </c>
      <c r="H32" s="256"/>
      <c r="I32" s="242">
        <v>45290.573</v>
      </c>
      <c r="J32" s="51"/>
    </row>
    <row r="33" spans="1:10" s="11" customFormat="1" ht="9.75">
      <c r="A33" s="105" t="s">
        <v>135</v>
      </c>
      <c r="B33" s="131">
        <v>900</v>
      </c>
      <c r="C33" s="23" t="s">
        <v>136</v>
      </c>
      <c r="D33" s="23"/>
      <c r="E33" s="23"/>
      <c r="F33" s="243">
        <f aca="true" t="shared" si="1" ref="F33:I34">F34</f>
        <v>2000</v>
      </c>
      <c r="G33" s="243">
        <f t="shared" si="1"/>
        <v>0</v>
      </c>
      <c r="H33" s="243">
        <f t="shared" si="1"/>
        <v>0</v>
      </c>
      <c r="I33" s="243">
        <f t="shared" si="1"/>
        <v>2000</v>
      </c>
      <c r="J33" s="49"/>
    </row>
    <row r="34" spans="1:10" s="11" customFormat="1" ht="11.25">
      <c r="A34" s="105" t="s">
        <v>135</v>
      </c>
      <c r="B34" s="131">
        <v>900</v>
      </c>
      <c r="C34" s="23" t="s">
        <v>136</v>
      </c>
      <c r="D34" s="23" t="s">
        <v>137</v>
      </c>
      <c r="E34" s="54"/>
      <c r="F34" s="243">
        <f t="shared" si="1"/>
        <v>2000</v>
      </c>
      <c r="G34" s="243">
        <f t="shared" si="1"/>
        <v>0</v>
      </c>
      <c r="H34" s="243">
        <f t="shared" si="1"/>
        <v>0</v>
      </c>
      <c r="I34" s="243">
        <f t="shared" si="1"/>
        <v>2000</v>
      </c>
      <c r="J34" s="49"/>
    </row>
    <row r="35" spans="1:10" s="11" customFormat="1" ht="11.25">
      <c r="A35" s="105" t="s">
        <v>135</v>
      </c>
      <c r="B35" s="131">
        <v>900</v>
      </c>
      <c r="C35" s="23" t="s">
        <v>136</v>
      </c>
      <c r="D35" s="23" t="s">
        <v>137</v>
      </c>
      <c r="E35" s="54" t="s">
        <v>138</v>
      </c>
      <c r="F35" s="243">
        <f>2000</f>
        <v>2000</v>
      </c>
      <c r="G35" s="258"/>
      <c r="H35" s="255"/>
      <c r="I35" s="243">
        <v>2000</v>
      </c>
      <c r="J35" s="49"/>
    </row>
    <row r="36" spans="1:10" s="11" customFormat="1" ht="20.25">
      <c r="A36" s="91" t="s">
        <v>49</v>
      </c>
      <c r="B36" s="131">
        <v>900</v>
      </c>
      <c r="C36" s="23" t="s">
        <v>139</v>
      </c>
      <c r="D36" s="23"/>
      <c r="E36" s="54"/>
      <c r="F36" s="243">
        <f>F37+F39+F41+F45+F49+F43</f>
        <v>6765.3849</v>
      </c>
      <c r="G36" s="243">
        <f>G37+G39+G41+G45+G49+G43</f>
        <v>4488.9249</v>
      </c>
      <c r="H36" s="243">
        <f>H37+H39+H41+H45+H49+H43</f>
        <v>0</v>
      </c>
      <c r="I36" s="243">
        <f>I37+I39+I41+I45+I49+I43</f>
        <v>6686.896000000001</v>
      </c>
      <c r="J36" s="49"/>
    </row>
    <row r="37" spans="1:10" s="11" customFormat="1" ht="18.75">
      <c r="A37" s="95" t="s">
        <v>31</v>
      </c>
      <c r="B37" s="131">
        <v>900</v>
      </c>
      <c r="C37" s="23" t="s">
        <v>139</v>
      </c>
      <c r="D37" s="23" t="s">
        <v>32</v>
      </c>
      <c r="E37" s="23"/>
      <c r="F37" s="243">
        <f>F38</f>
        <v>21</v>
      </c>
      <c r="G37" s="243">
        <f>G38</f>
        <v>0</v>
      </c>
      <c r="H37" s="243">
        <f>H38</f>
        <v>0</v>
      </c>
      <c r="I37" s="243">
        <f>I38</f>
        <v>21</v>
      </c>
      <c r="J37" s="49"/>
    </row>
    <row r="38" spans="1:10" s="11" customFormat="1" ht="9.75">
      <c r="A38" s="105" t="s">
        <v>26</v>
      </c>
      <c r="B38" s="131">
        <v>900</v>
      </c>
      <c r="C38" s="23" t="s">
        <v>139</v>
      </c>
      <c r="D38" s="23" t="s">
        <v>32</v>
      </c>
      <c r="E38" s="23">
        <v>900</v>
      </c>
      <c r="F38" s="243">
        <v>21</v>
      </c>
      <c r="G38" s="258"/>
      <c r="H38" s="255"/>
      <c r="I38" s="243">
        <v>21</v>
      </c>
      <c r="J38" s="49"/>
    </row>
    <row r="39" spans="1:10" s="11" customFormat="1" ht="18.75">
      <c r="A39" s="95" t="s">
        <v>29</v>
      </c>
      <c r="B39" s="131"/>
      <c r="C39" s="23" t="s">
        <v>139</v>
      </c>
      <c r="D39" s="23" t="s">
        <v>30</v>
      </c>
      <c r="E39" s="23"/>
      <c r="F39" s="243">
        <f>F40</f>
        <v>1248</v>
      </c>
      <c r="G39" s="243">
        <f>G40</f>
        <v>0</v>
      </c>
      <c r="H39" s="243">
        <f>H40</f>
        <v>0</v>
      </c>
      <c r="I39" s="243">
        <f>I40</f>
        <v>1248</v>
      </c>
      <c r="J39" s="49"/>
    </row>
    <row r="40" spans="1:10" s="11" customFormat="1" ht="11.25">
      <c r="A40" s="105" t="s">
        <v>26</v>
      </c>
      <c r="B40" s="130">
        <v>900</v>
      </c>
      <c r="C40" s="23" t="s">
        <v>139</v>
      </c>
      <c r="D40" s="23" t="s">
        <v>30</v>
      </c>
      <c r="E40" s="23">
        <v>900</v>
      </c>
      <c r="F40" s="243">
        <f>1248</f>
        <v>1248</v>
      </c>
      <c r="G40" s="258"/>
      <c r="H40" s="255"/>
      <c r="I40" s="243">
        <v>1248</v>
      </c>
      <c r="J40" s="49"/>
    </row>
    <row r="41" spans="1:10" s="11" customFormat="1" ht="11.25">
      <c r="A41" s="105" t="s">
        <v>140</v>
      </c>
      <c r="B41" s="130">
        <v>900</v>
      </c>
      <c r="C41" s="23" t="s">
        <v>139</v>
      </c>
      <c r="D41" s="23" t="s">
        <v>502</v>
      </c>
      <c r="E41" s="54"/>
      <c r="F41" s="243">
        <f>F42</f>
        <v>115</v>
      </c>
      <c r="G41" s="243">
        <f>G42</f>
        <v>0</v>
      </c>
      <c r="H41" s="243">
        <f>H42</f>
        <v>0</v>
      </c>
      <c r="I41" s="243">
        <f>I42</f>
        <v>115</v>
      </c>
      <c r="J41" s="49"/>
    </row>
    <row r="42" spans="1:10" s="11" customFormat="1" ht="11.25">
      <c r="A42" s="105" t="s">
        <v>26</v>
      </c>
      <c r="B42" s="130">
        <v>900</v>
      </c>
      <c r="C42" s="23" t="s">
        <v>139</v>
      </c>
      <c r="D42" s="23" t="s">
        <v>502</v>
      </c>
      <c r="E42" s="54">
        <v>900</v>
      </c>
      <c r="F42" s="243">
        <v>115</v>
      </c>
      <c r="G42" s="258"/>
      <c r="H42" s="255"/>
      <c r="I42" s="243">
        <v>115</v>
      </c>
      <c r="J42" s="49"/>
    </row>
    <row r="43" spans="1:10" s="11" customFormat="1" ht="11.25">
      <c r="A43" s="105" t="s">
        <v>367</v>
      </c>
      <c r="B43" s="130">
        <v>900</v>
      </c>
      <c r="C43" s="23" t="s">
        <v>139</v>
      </c>
      <c r="D43" s="200" t="s">
        <v>141</v>
      </c>
      <c r="E43" s="54"/>
      <c r="F43" s="243">
        <f>F44</f>
        <v>892.46</v>
      </c>
      <c r="G43" s="243">
        <f>G44</f>
        <v>0</v>
      </c>
      <c r="H43" s="243">
        <f>H44</f>
        <v>0</v>
      </c>
      <c r="I43" s="243">
        <f>I44</f>
        <v>892.26</v>
      </c>
      <c r="J43" s="49"/>
    </row>
    <row r="44" spans="1:10" s="11" customFormat="1" ht="11.25">
      <c r="A44" s="105" t="s">
        <v>26</v>
      </c>
      <c r="B44" s="130">
        <v>900</v>
      </c>
      <c r="C44" s="23" t="s">
        <v>139</v>
      </c>
      <c r="D44" s="200" t="s">
        <v>141</v>
      </c>
      <c r="E44" s="225" t="s">
        <v>126</v>
      </c>
      <c r="F44" s="243">
        <v>892.46</v>
      </c>
      <c r="G44" s="258"/>
      <c r="H44" s="255"/>
      <c r="I44" s="243">
        <v>892.26</v>
      </c>
      <c r="J44" s="49"/>
    </row>
    <row r="45" spans="1:10" s="6" customFormat="1" ht="20.25">
      <c r="A45" s="91" t="s">
        <v>49</v>
      </c>
      <c r="B45" s="93">
        <v>900</v>
      </c>
      <c r="C45" s="23" t="s">
        <v>139</v>
      </c>
      <c r="D45" s="50" t="s">
        <v>50</v>
      </c>
      <c r="E45" s="50"/>
      <c r="F45" s="240">
        <f aca="true" t="shared" si="2" ref="F45:I47">F46</f>
        <v>352.8249</v>
      </c>
      <c r="G45" s="240">
        <f t="shared" si="2"/>
        <v>352.8249</v>
      </c>
      <c r="H45" s="257">
        <f t="shared" si="2"/>
        <v>0</v>
      </c>
      <c r="I45" s="240">
        <f t="shared" si="2"/>
        <v>298.154</v>
      </c>
      <c r="J45" s="51"/>
    </row>
    <row r="46" spans="1:10" s="6" customFormat="1" ht="9.75">
      <c r="A46" s="101" t="s">
        <v>51</v>
      </c>
      <c r="B46" s="93">
        <v>900</v>
      </c>
      <c r="C46" s="23" t="s">
        <v>139</v>
      </c>
      <c r="D46" s="23" t="s">
        <v>52</v>
      </c>
      <c r="E46" s="24"/>
      <c r="F46" s="240">
        <f t="shared" si="2"/>
        <v>352.8249</v>
      </c>
      <c r="G46" s="240">
        <f t="shared" si="2"/>
        <v>352.8249</v>
      </c>
      <c r="H46" s="257">
        <f t="shared" si="2"/>
        <v>0</v>
      </c>
      <c r="I46" s="240">
        <f t="shared" si="2"/>
        <v>298.154</v>
      </c>
      <c r="J46" s="51"/>
    </row>
    <row r="47" spans="1:10" s="6" customFormat="1" ht="18.75">
      <c r="A47" s="136" t="s">
        <v>54</v>
      </c>
      <c r="B47" s="93">
        <v>900</v>
      </c>
      <c r="C47" s="23" t="s">
        <v>139</v>
      </c>
      <c r="D47" s="29" t="s">
        <v>53</v>
      </c>
      <c r="E47" s="29"/>
      <c r="F47" s="240">
        <f t="shared" si="2"/>
        <v>352.8249</v>
      </c>
      <c r="G47" s="240">
        <f t="shared" si="2"/>
        <v>352.8249</v>
      </c>
      <c r="H47" s="257">
        <f t="shared" si="2"/>
        <v>0</v>
      </c>
      <c r="I47" s="240">
        <f t="shared" si="2"/>
        <v>298.154</v>
      </c>
      <c r="J47" s="51"/>
    </row>
    <row r="48" spans="1:10" s="6" customFormat="1" ht="9.75">
      <c r="A48" s="101" t="s">
        <v>26</v>
      </c>
      <c r="B48" s="93">
        <v>900</v>
      </c>
      <c r="C48" s="23" t="s">
        <v>139</v>
      </c>
      <c r="D48" s="29" t="s">
        <v>53</v>
      </c>
      <c r="E48" s="29">
        <v>500</v>
      </c>
      <c r="F48" s="242">
        <v>352.8249</v>
      </c>
      <c r="G48" s="242">
        <f>F48</f>
        <v>352.8249</v>
      </c>
      <c r="H48" s="257"/>
      <c r="I48" s="240">
        <v>298.154</v>
      </c>
      <c r="J48" s="51"/>
    </row>
    <row r="49" spans="1:10" s="6" customFormat="1" ht="30">
      <c r="A49" s="105" t="s">
        <v>34</v>
      </c>
      <c r="B49" s="133">
        <v>900</v>
      </c>
      <c r="C49" s="23" t="s">
        <v>139</v>
      </c>
      <c r="D49" s="54" t="s">
        <v>753</v>
      </c>
      <c r="E49" s="54"/>
      <c r="F49" s="242">
        <f>F50</f>
        <v>4136.1</v>
      </c>
      <c r="G49" s="242">
        <f aca="true" t="shared" si="3" ref="G49:I51">G50</f>
        <v>4136.1</v>
      </c>
      <c r="H49" s="256">
        <f t="shared" si="3"/>
        <v>0</v>
      </c>
      <c r="I49" s="242">
        <f t="shared" si="3"/>
        <v>4112.482</v>
      </c>
      <c r="J49" s="51"/>
    </row>
    <row r="50" spans="1:10" s="6" customFormat="1" ht="11.25">
      <c r="A50" s="91" t="s">
        <v>35</v>
      </c>
      <c r="B50" s="133">
        <v>900</v>
      </c>
      <c r="C50" s="23" t="s">
        <v>139</v>
      </c>
      <c r="D50" s="54" t="s">
        <v>36</v>
      </c>
      <c r="E50" s="54"/>
      <c r="F50" s="242">
        <f>F51</f>
        <v>4136.1</v>
      </c>
      <c r="G50" s="242">
        <f t="shared" si="3"/>
        <v>4136.1</v>
      </c>
      <c r="H50" s="256">
        <f t="shared" si="3"/>
        <v>0</v>
      </c>
      <c r="I50" s="242">
        <f t="shared" si="3"/>
        <v>4112.482</v>
      </c>
      <c r="J50" s="51"/>
    </row>
    <row r="51" spans="1:10" s="6" customFormat="1" ht="20.25">
      <c r="A51" s="91" t="s">
        <v>37</v>
      </c>
      <c r="B51" s="133">
        <v>900</v>
      </c>
      <c r="C51" s="23" t="s">
        <v>139</v>
      </c>
      <c r="D51" s="54" t="s">
        <v>38</v>
      </c>
      <c r="E51" s="54"/>
      <c r="F51" s="242">
        <f>F52</f>
        <v>4136.1</v>
      </c>
      <c r="G51" s="242">
        <f t="shared" si="3"/>
        <v>4136.1</v>
      </c>
      <c r="H51" s="256">
        <f t="shared" si="3"/>
        <v>0</v>
      </c>
      <c r="I51" s="242">
        <f t="shared" si="3"/>
        <v>4112.482</v>
      </c>
      <c r="J51" s="51"/>
    </row>
    <row r="52" spans="1:10" s="6" customFormat="1" ht="11.25">
      <c r="A52" s="105" t="s">
        <v>39</v>
      </c>
      <c r="B52" s="133">
        <v>900</v>
      </c>
      <c r="C52" s="23" t="s">
        <v>139</v>
      </c>
      <c r="D52" s="54" t="s">
        <v>38</v>
      </c>
      <c r="E52" s="54" t="s">
        <v>40</v>
      </c>
      <c r="F52" s="242">
        <v>4136.1</v>
      </c>
      <c r="G52" s="242">
        <f>F52</f>
        <v>4136.1</v>
      </c>
      <c r="H52" s="256"/>
      <c r="I52" s="242">
        <v>4112.482</v>
      </c>
      <c r="J52" s="51"/>
    </row>
    <row r="53" spans="1:10" s="6" customFormat="1" ht="11.25">
      <c r="A53" s="105" t="s">
        <v>289</v>
      </c>
      <c r="B53" s="133">
        <v>900</v>
      </c>
      <c r="C53" s="201" t="s">
        <v>142</v>
      </c>
      <c r="D53" s="54"/>
      <c r="E53" s="54"/>
      <c r="F53" s="242">
        <f>F54+F61</f>
        <v>130163.7931</v>
      </c>
      <c r="G53" s="242">
        <f>G54+G61</f>
        <v>20.7831</v>
      </c>
      <c r="H53" s="242">
        <f>H54+H61</f>
        <v>129937.7831</v>
      </c>
      <c r="I53" s="242">
        <f>I54+I61</f>
        <v>48270.781</v>
      </c>
      <c r="J53" s="51"/>
    </row>
    <row r="54" spans="1:10" s="6" customFormat="1" ht="20.25">
      <c r="A54" s="105" t="s">
        <v>143</v>
      </c>
      <c r="B54" s="133">
        <v>900</v>
      </c>
      <c r="C54" s="201" t="s">
        <v>125</v>
      </c>
      <c r="D54" s="54"/>
      <c r="E54" s="54"/>
      <c r="F54" s="242">
        <f>F55+F57+F59</f>
        <v>246.7931</v>
      </c>
      <c r="G54" s="242">
        <f>G55+G57+G59</f>
        <v>20.7831</v>
      </c>
      <c r="H54" s="242">
        <f>H55+H57+H59</f>
        <v>20.7831</v>
      </c>
      <c r="I54" s="242">
        <f>I55+I57+I59</f>
        <v>226.01000000000002</v>
      </c>
      <c r="J54" s="51"/>
    </row>
    <row r="55" spans="1:10" s="6" customFormat="1" ht="30">
      <c r="A55" s="105" t="s">
        <v>587</v>
      </c>
      <c r="B55" s="133">
        <v>900</v>
      </c>
      <c r="C55" s="201" t="s">
        <v>125</v>
      </c>
      <c r="D55" s="204" t="s">
        <v>304</v>
      </c>
      <c r="E55" s="36"/>
      <c r="F55" s="242">
        <f>F56</f>
        <v>11.27</v>
      </c>
      <c r="G55" s="242">
        <f>G56</f>
        <v>0</v>
      </c>
      <c r="H55" s="242">
        <f>H56</f>
        <v>0</v>
      </c>
      <c r="I55" s="242">
        <f>I56</f>
        <v>11.27</v>
      </c>
      <c r="J55" s="51"/>
    </row>
    <row r="56" spans="1:10" s="6" customFormat="1" ht="9.75">
      <c r="A56" s="101" t="s">
        <v>26</v>
      </c>
      <c r="B56" s="133">
        <v>900</v>
      </c>
      <c r="C56" s="201" t="s">
        <v>125</v>
      </c>
      <c r="D56" s="204" t="s">
        <v>304</v>
      </c>
      <c r="E56" s="212" t="s">
        <v>126</v>
      </c>
      <c r="F56" s="242">
        <v>11.27</v>
      </c>
      <c r="G56" s="242"/>
      <c r="H56" s="256"/>
      <c r="I56" s="242">
        <v>11.27</v>
      </c>
      <c r="J56" s="51"/>
    </row>
    <row r="57" spans="1:10" s="6" customFormat="1" ht="30">
      <c r="A57" s="105" t="s">
        <v>587</v>
      </c>
      <c r="B57" s="133">
        <v>900</v>
      </c>
      <c r="C57" s="201" t="s">
        <v>125</v>
      </c>
      <c r="D57" s="204" t="s">
        <v>127</v>
      </c>
      <c r="E57" s="36"/>
      <c r="F57" s="242">
        <f>F58</f>
        <v>20.7831</v>
      </c>
      <c r="G57" s="242">
        <f>G58</f>
        <v>20.7831</v>
      </c>
      <c r="H57" s="242">
        <f>H58</f>
        <v>20.7831</v>
      </c>
      <c r="I57" s="242">
        <f>I58</f>
        <v>0</v>
      </c>
      <c r="J57" s="51"/>
    </row>
    <row r="58" spans="1:10" s="6" customFormat="1" ht="9.75">
      <c r="A58" s="101" t="s">
        <v>26</v>
      </c>
      <c r="B58" s="133">
        <v>900</v>
      </c>
      <c r="C58" s="201" t="s">
        <v>125</v>
      </c>
      <c r="D58" s="204" t="s">
        <v>127</v>
      </c>
      <c r="E58" s="212" t="s">
        <v>126</v>
      </c>
      <c r="F58" s="242">
        <f>20.7831</f>
        <v>20.7831</v>
      </c>
      <c r="G58" s="242">
        <f>20.7831</f>
        <v>20.7831</v>
      </c>
      <c r="H58" s="242">
        <f>20.7831</f>
        <v>20.7831</v>
      </c>
      <c r="I58" s="242"/>
      <c r="J58" s="51"/>
    </row>
    <row r="59" spans="1:10" s="6" customFormat="1" ht="20.25">
      <c r="A59" s="105" t="s">
        <v>588</v>
      </c>
      <c r="B59" s="133">
        <v>900</v>
      </c>
      <c r="C59" s="201" t="s">
        <v>125</v>
      </c>
      <c r="D59" s="37">
        <v>5100300</v>
      </c>
      <c r="E59" s="36"/>
      <c r="F59" s="242">
        <f>F60</f>
        <v>214.74</v>
      </c>
      <c r="G59" s="242">
        <f>G60</f>
        <v>0</v>
      </c>
      <c r="H59" s="242">
        <f>H60</f>
        <v>0</v>
      </c>
      <c r="I59" s="242">
        <f>I60</f>
        <v>214.74</v>
      </c>
      <c r="J59" s="51"/>
    </row>
    <row r="60" spans="1:10" s="6" customFormat="1" ht="9.75">
      <c r="A60" s="101" t="s">
        <v>26</v>
      </c>
      <c r="B60" s="133">
        <v>900</v>
      </c>
      <c r="C60" s="201" t="s">
        <v>125</v>
      </c>
      <c r="D60" s="37">
        <v>5100300</v>
      </c>
      <c r="E60" s="212" t="s">
        <v>126</v>
      </c>
      <c r="F60" s="242">
        <f>214.74</f>
        <v>214.74</v>
      </c>
      <c r="G60" s="242"/>
      <c r="H60" s="256"/>
      <c r="I60" s="242">
        <v>214.74</v>
      </c>
      <c r="J60" s="51"/>
    </row>
    <row r="61" spans="1:10" s="6" customFormat="1" ht="12.75">
      <c r="A61" s="189" t="s">
        <v>44</v>
      </c>
      <c r="B61" s="151">
        <v>900</v>
      </c>
      <c r="C61" s="119" t="s">
        <v>669</v>
      </c>
      <c r="D61" s="119" t="s">
        <v>45</v>
      </c>
      <c r="E61" s="50"/>
      <c r="F61" s="242">
        <f aca="true" t="shared" si="4" ref="F61:I62">F62</f>
        <v>129917</v>
      </c>
      <c r="G61" s="242">
        <f t="shared" si="4"/>
        <v>0</v>
      </c>
      <c r="H61" s="256">
        <f t="shared" si="4"/>
        <v>129917</v>
      </c>
      <c r="I61" s="242">
        <f t="shared" si="4"/>
        <v>48044.771</v>
      </c>
      <c r="J61" s="51"/>
    </row>
    <row r="62" spans="1:10" s="6" customFormat="1" ht="22.5">
      <c r="A62" s="125" t="s">
        <v>46</v>
      </c>
      <c r="B62" s="96">
        <v>900</v>
      </c>
      <c r="C62" s="119" t="s">
        <v>669</v>
      </c>
      <c r="D62" s="119" t="s">
        <v>47</v>
      </c>
      <c r="E62" s="119"/>
      <c r="F62" s="244">
        <f t="shared" si="4"/>
        <v>129917</v>
      </c>
      <c r="G62" s="244">
        <f t="shared" si="4"/>
        <v>0</v>
      </c>
      <c r="H62" s="332">
        <f t="shared" si="4"/>
        <v>129917</v>
      </c>
      <c r="I62" s="244">
        <f t="shared" si="4"/>
        <v>48044.771</v>
      </c>
      <c r="J62" s="51"/>
    </row>
    <row r="63" spans="1:10" s="6" customFormat="1" ht="9.75">
      <c r="A63" s="101" t="s">
        <v>26</v>
      </c>
      <c r="B63" s="23">
        <v>900</v>
      </c>
      <c r="C63" s="23" t="s">
        <v>669</v>
      </c>
      <c r="D63" s="23" t="s">
        <v>47</v>
      </c>
      <c r="E63" s="23">
        <v>500</v>
      </c>
      <c r="F63" s="240">
        <v>129917</v>
      </c>
      <c r="G63" s="240"/>
      <c r="H63" s="257">
        <f>F63</f>
        <v>129917</v>
      </c>
      <c r="I63" s="240">
        <v>48044.771</v>
      </c>
      <c r="J63" s="51"/>
    </row>
    <row r="64" spans="1:10" s="6" customFormat="1" ht="11.25">
      <c r="A64" s="113" t="s">
        <v>21</v>
      </c>
      <c r="B64" s="320">
        <v>900</v>
      </c>
      <c r="C64" s="320" t="s">
        <v>629</v>
      </c>
      <c r="D64" s="320"/>
      <c r="E64" s="320"/>
      <c r="F64" s="357">
        <f>F65+F85+F108+F126</f>
        <v>690067.6974</v>
      </c>
      <c r="G64" s="357">
        <f>G65+G85+G108+G126</f>
        <v>0</v>
      </c>
      <c r="H64" s="357">
        <f>H65+H85+H108+H126</f>
        <v>0</v>
      </c>
      <c r="I64" s="357">
        <f>I65+I85+I108+I126</f>
        <v>686322.3920000001</v>
      </c>
      <c r="J64" s="51"/>
    </row>
    <row r="65" spans="1:10" s="6" customFormat="1" ht="9.75">
      <c r="A65" s="356" t="s">
        <v>20</v>
      </c>
      <c r="B65" s="320">
        <v>900</v>
      </c>
      <c r="C65" s="320" t="s">
        <v>302</v>
      </c>
      <c r="D65" s="320"/>
      <c r="E65" s="320"/>
      <c r="F65" s="357">
        <f>F66+F72+F74+F76+F78+F80</f>
        <v>80344.9681</v>
      </c>
      <c r="G65" s="357">
        <f>G66+G72+G74+G76+G78+G80</f>
        <v>0</v>
      </c>
      <c r="H65" s="357">
        <f>H66+H72+H74+H76+H78+H80</f>
        <v>0</v>
      </c>
      <c r="I65" s="357">
        <f>I66+I72+I74+I76+I78+I80</f>
        <v>78936.228</v>
      </c>
      <c r="J65" s="51"/>
    </row>
    <row r="66" spans="1:10" s="6" customFormat="1" ht="30">
      <c r="A66" s="101" t="s">
        <v>144</v>
      </c>
      <c r="B66" s="23">
        <v>900</v>
      </c>
      <c r="C66" s="23" t="s">
        <v>302</v>
      </c>
      <c r="D66" s="23">
        <v>980000</v>
      </c>
      <c r="E66" s="23"/>
      <c r="F66" s="240">
        <f>F67+F69</f>
        <v>28005.099000000002</v>
      </c>
      <c r="G66" s="240">
        <f>G67+G69</f>
        <v>0</v>
      </c>
      <c r="H66" s="240">
        <f>H67+H69</f>
        <v>0</v>
      </c>
      <c r="I66" s="240">
        <f>I67+I69</f>
        <v>28005.099000000002</v>
      </c>
      <c r="J66" s="51"/>
    </row>
    <row r="67" spans="1:10" s="6" customFormat="1" ht="20.25">
      <c r="A67" s="101" t="s">
        <v>145</v>
      </c>
      <c r="B67" s="23">
        <v>900</v>
      </c>
      <c r="C67" s="23" t="s">
        <v>302</v>
      </c>
      <c r="D67" s="23">
        <v>980100</v>
      </c>
      <c r="E67" s="23"/>
      <c r="F67" s="240">
        <f>F68</f>
        <v>18332.069</v>
      </c>
      <c r="G67" s="240">
        <f>G68</f>
        <v>0</v>
      </c>
      <c r="H67" s="240">
        <f>H68</f>
        <v>0</v>
      </c>
      <c r="I67" s="240">
        <f>I68</f>
        <v>18332.069</v>
      </c>
      <c r="J67" s="51"/>
    </row>
    <row r="68" spans="1:10" s="6" customFormat="1" ht="20.25">
      <c r="A68" s="101" t="s">
        <v>146</v>
      </c>
      <c r="B68" s="23">
        <v>900</v>
      </c>
      <c r="C68" s="23" t="s">
        <v>302</v>
      </c>
      <c r="D68" s="23">
        <v>980101</v>
      </c>
      <c r="E68" s="23"/>
      <c r="F68" s="240">
        <v>18332.069</v>
      </c>
      <c r="G68" s="240"/>
      <c r="H68" s="257"/>
      <c r="I68" s="240">
        <v>18332.069</v>
      </c>
      <c r="J68" s="51"/>
    </row>
    <row r="69" spans="1:10" s="6" customFormat="1" ht="20.25">
      <c r="A69" s="101" t="s">
        <v>147</v>
      </c>
      <c r="B69" s="23">
        <v>900</v>
      </c>
      <c r="C69" s="23" t="s">
        <v>302</v>
      </c>
      <c r="D69" s="23">
        <v>980200</v>
      </c>
      <c r="E69" s="23"/>
      <c r="F69" s="240">
        <f aca="true" t="shared" si="5" ref="F69:I70">F70</f>
        <v>9673.03</v>
      </c>
      <c r="G69" s="240">
        <f t="shared" si="5"/>
        <v>0</v>
      </c>
      <c r="H69" s="240">
        <f t="shared" si="5"/>
        <v>0</v>
      </c>
      <c r="I69" s="240">
        <f t="shared" si="5"/>
        <v>9673.03</v>
      </c>
      <c r="J69" s="51"/>
    </row>
    <row r="70" spans="1:10" s="6" customFormat="1" ht="20.25">
      <c r="A70" s="101" t="s">
        <v>148</v>
      </c>
      <c r="B70" s="23">
        <v>900</v>
      </c>
      <c r="C70" s="23" t="s">
        <v>302</v>
      </c>
      <c r="D70" s="23">
        <v>980201</v>
      </c>
      <c r="E70" s="23"/>
      <c r="F70" s="240">
        <f t="shared" si="5"/>
        <v>9673.03</v>
      </c>
      <c r="G70" s="240">
        <f t="shared" si="5"/>
        <v>0</v>
      </c>
      <c r="H70" s="240">
        <f t="shared" si="5"/>
        <v>0</v>
      </c>
      <c r="I70" s="240">
        <f t="shared" si="5"/>
        <v>9673.03</v>
      </c>
      <c r="J70" s="51"/>
    </row>
    <row r="71" spans="1:10" s="6" customFormat="1" ht="9.75">
      <c r="A71" s="101" t="s">
        <v>470</v>
      </c>
      <c r="B71" s="23">
        <v>900</v>
      </c>
      <c r="C71" s="23" t="s">
        <v>302</v>
      </c>
      <c r="D71" s="23">
        <v>980201</v>
      </c>
      <c r="E71" s="23">
        <v>900</v>
      </c>
      <c r="F71" s="240">
        <v>9673.03</v>
      </c>
      <c r="G71" s="240"/>
      <c r="H71" s="257"/>
      <c r="I71" s="240">
        <v>9673.03</v>
      </c>
      <c r="J71" s="51"/>
    </row>
    <row r="72" spans="1:10" s="6" customFormat="1" ht="20.25">
      <c r="A72" s="101" t="s">
        <v>471</v>
      </c>
      <c r="B72" s="23">
        <v>900</v>
      </c>
      <c r="C72" s="23" t="s">
        <v>302</v>
      </c>
      <c r="D72" s="23">
        <v>3520200</v>
      </c>
      <c r="E72" s="23"/>
      <c r="F72" s="240">
        <f>F73</f>
        <v>7495.3547</v>
      </c>
      <c r="G72" s="240">
        <f>G73</f>
        <v>0</v>
      </c>
      <c r="H72" s="240">
        <f>H73</f>
        <v>0</v>
      </c>
      <c r="I72" s="240">
        <f>I73</f>
        <v>7375.89</v>
      </c>
      <c r="J72" s="51"/>
    </row>
    <row r="73" spans="1:10" s="6" customFormat="1" ht="9.75">
      <c r="A73" s="101" t="s">
        <v>26</v>
      </c>
      <c r="B73" s="23">
        <v>900</v>
      </c>
      <c r="C73" s="23" t="s">
        <v>302</v>
      </c>
      <c r="D73" s="23">
        <v>3520200</v>
      </c>
      <c r="E73" s="23">
        <v>900</v>
      </c>
      <c r="F73" s="240">
        <v>7495.3547</v>
      </c>
      <c r="G73" s="240"/>
      <c r="H73" s="257"/>
      <c r="I73" s="240">
        <v>7375.89</v>
      </c>
      <c r="J73" s="51"/>
    </row>
    <row r="74" spans="1:10" s="6" customFormat="1" ht="9.75">
      <c r="A74" s="101" t="s">
        <v>33</v>
      </c>
      <c r="B74" s="23">
        <v>900</v>
      </c>
      <c r="C74" s="23" t="s">
        <v>302</v>
      </c>
      <c r="D74" s="23">
        <v>3520300</v>
      </c>
      <c r="E74" s="23"/>
      <c r="F74" s="240">
        <f>F75</f>
        <v>346.5</v>
      </c>
      <c r="G74" s="240">
        <f>G75</f>
        <v>0</v>
      </c>
      <c r="H74" s="240">
        <f>H75</f>
        <v>0</v>
      </c>
      <c r="I74" s="240">
        <f>I75</f>
        <v>333.15</v>
      </c>
      <c r="J74" s="51"/>
    </row>
    <row r="75" spans="1:10" s="6" customFormat="1" ht="9.75">
      <c r="A75" s="101" t="s">
        <v>26</v>
      </c>
      <c r="B75" s="23">
        <v>900</v>
      </c>
      <c r="C75" s="23" t="s">
        <v>302</v>
      </c>
      <c r="D75" s="23">
        <v>3520300</v>
      </c>
      <c r="E75" s="23">
        <v>500</v>
      </c>
      <c r="F75" s="240">
        <v>346.5</v>
      </c>
      <c r="G75" s="240"/>
      <c r="H75" s="257"/>
      <c r="I75" s="240">
        <v>333.15</v>
      </c>
      <c r="J75" s="51"/>
    </row>
    <row r="76" spans="1:10" s="6" customFormat="1" ht="20.25">
      <c r="A76" s="101" t="s">
        <v>149</v>
      </c>
      <c r="B76" s="23">
        <v>900</v>
      </c>
      <c r="C76" s="23" t="s">
        <v>302</v>
      </c>
      <c r="D76" s="23">
        <v>5220506</v>
      </c>
      <c r="E76" s="23"/>
      <c r="F76" s="240">
        <f>F77</f>
        <v>1500</v>
      </c>
      <c r="G76" s="240">
        <f>G77</f>
        <v>0</v>
      </c>
      <c r="H76" s="240">
        <f>H77</f>
        <v>0</v>
      </c>
      <c r="I76" s="240">
        <f>I77</f>
        <v>1500</v>
      </c>
      <c r="J76" s="51"/>
    </row>
    <row r="77" spans="1:10" s="6" customFormat="1" ht="9.75">
      <c r="A77" s="101" t="s">
        <v>462</v>
      </c>
      <c r="B77" s="23">
        <v>900</v>
      </c>
      <c r="C77" s="23" t="s">
        <v>302</v>
      </c>
      <c r="D77" s="23">
        <v>5220506</v>
      </c>
      <c r="E77" s="23" t="s">
        <v>463</v>
      </c>
      <c r="F77" s="240">
        <f>1500</f>
        <v>1500</v>
      </c>
      <c r="G77" s="240"/>
      <c r="H77" s="257"/>
      <c r="I77" s="240">
        <v>1500</v>
      </c>
      <c r="J77" s="51"/>
    </row>
    <row r="78" spans="1:10" s="6" customFormat="1" ht="20.25">
      <c r="A78" s="101" t="s">
        <v>150</v>
      </c>
      <c r="B78" s="23">
        <v>900</v>
      </c>
      <c r="C78" s="23" t="s">
        <v>302</v>
      </c>
      <c r="D78" s="23">
        <v>5228501</v>
      </c>
      <c r="E78" s="23"/>
      <c r="F78" s="240">
        <f>F79</f>
        <v>3600</v>
      </c>
      <c r="G78" s="240">
        <f>G79</f>
        <v>0</v>
      </c>
      <c r="H78" s="240">
        <f>H79</f>
        <v>0</v>
      </c>
      <c r="I78" s="240">
        <f>I79</f>
        <v>3600</v>
      </c>
      <c r="J78" s="51"/>
    </row>
    <row r="79" spans="1:10" s="6" customFormat="1" ht="9.75">
      <c r="A79" s="101" t="s">
        <v>462</v>
      </c>
      <c r="B79" s="23">
        <v>900</v>
      </c>
      <c r="C79" s="23" t="s">
        <v>302</v>
      </c>
      <c r="D79" s="23">
        <v>5228501</v>
      </c>
      <c r="E79" s="23">
        <v>900</v>
      </c>
      <c r="F79" s="240">
        <v>3600</v>
      </c>
      <c r="G79" s="240"/>
      <c r="H79" s="257"/>
      <c r="I79" s="240">
        <v>3600</v>
      </c>
      <c r="J79" s="51"/>
    </row>
    <row r="80" spans="1:10" s="6" customFormat="1" ht="9.75">
      <c r="A80" s="101" t="s">
        <v>153</v>
      </c>
      <c r="B80" s="23">
        <v>900</v>
      </c>
      <c r="C80" s="23" t="s">
        <v>302</v>
      </c>
      <c r="D80" s="23" t="s">
        <v>762</v>
      </c>
      <c r="E80" s="23"/>
      <c r="F80" s="240">
        <f>F81+F83</f>
        <v>39398.0144</v>
      </c>
      <c r="G80" s="240">
        <f>G81+G83</f>
        <v>0</v>
      </c>
      <c r="H80" s="240">
        <f>H81+H83</f>
        <v>0</v>
      </c>
      <c r="I80" s="240">
        <f>I81+I83</f>
        <v>38122.089</v>
      </c>
      <c r="J80" s="51"/>
    </row>
    <row r="81" spans="1:10" s="6" customFormat="1" ht="20.25">
      <c r="A81" s="101" t="s">
        <v>464</v>
      </c>
      <c r="B81" s="23">
        <v>900</v>
      </c>
      <c r="C81" s="23" t="s">
        <v>302</v>
      </c>
      <c r="D81" s="23" t="s">
        <v>465</v>
      </c>
      <c r="E81" s="23"/>
      <c r="F81" s="240">
        <f>F82</f>
        <v>26244</v>
      </c>
      <c r="G81" s="240">
        <f>G82</f>
        <v>0</v>
      </c>
      <c r="H81" s="240">
        <f>H82</f>
        <v>0</v>
      </c>
      <c r="I81" s="240">
        <f>I82</f>
        <v>24968.075</v>
      </c>
      <c r="J81" s="51"/>
    </row>
    <row r="82" spans="1:10" s="6" customFormat="1" ht="9.75">
      <c r="A82" s="101" t="s">
        <v>462</v>
      </c>
      <c r="B82" s="23">
        <v>900</v>
      </c>
      <c r="C82" s="23" t="s">
        <v>302</v>
      </c>
      <c r="D82" s="23" t="s">
        <v>465</v>
      </c>
      <c r="E82" s="23" t="s">
        <v>463</v>
      </c>
      <c r="F82" s="240">
        <v>26244</v>
      </c>
      <c r="G82" s="240"/>
      <c r="H82" s="257"/>
      <c r="I82" s="240">
        <v>24968.075</v>
      </c>
      <c r="J82" s="51"/>
    </row>
    <row r="83" spans="1:10" s="6" customFormat="1" ht="20.25">
      <c r="A83" s="101" t="s">
        <v>18</v>
      </c>
      <c r="B83" s="23">
        <v>900</v>
      </c>
      <c r="C83" s="23" t="s">
        <v>302</v>
      </c>
      <c r="D83" s="23" t="s">
        <v>19</v>
      </c>
      <c r="E83" s="23"/>
      <c r="F83" s="240">
        <f>F84</f>
        <v>13154.0144</v>
      </c>
      <c r="G83" s="240">
        <f>G84</f>
        <v>0</v>
      </c>
      <c r="H83" s="240">
        <f>H84</f>
        <v>0</v>
      </c>
      <c r="I83" s="240">
        <f>I84</f>
        <v>13154.014</v>
      </c>
      <c r="J83" s="51"/>
    </row>
    <row r="84" spans="1:10" s="6" customFormat="1" ht="9.75">
      <c r="A84" s="101" t="s">
        <v>26</v>
      </c>
      <c r="B84" s="23">
        <v>900</v>
      </c>
      <c r="C84" s="23" t="s">
        <v>302</v>
      </c>
      <c r="D84" s="23" t="s">
        <v>19</v>
      </c>
      <c r="E84" s="23" t="s">
        <v>463</v>
      </c>
      <c r="F84" s="240">
        <f>13154.0144</f>
        <v>13154.0144</v>
      </c>
      <c r="G84" s="240"/>
      <c r="H84" s="257"/>
      <c r="I84" s="240">
        <v>13154.014</v>
      </c>
      <c r="J84" s="51"/>
    </row>
    <row r="85" spans="1:10" s="6" customFormat="1" ht="9.75">
      <c r="A85" s="176" t="s">
        <v>193</v>
      </c>
      <c r="B85" s="320">
        <v>900</v>
      </c>
      <c r="C85" s="320" t="s">
        <v>474</v>
      </c>
      <c r="D85" s="320"/>
      <c r="E85" s="320"/>
      <c r="F85" s="357">
        <f>F86+F88+F90+F92+F94+F96+F101</f>
        <v>383931.2158</v>
      </c>
      <c r="G85" s="357">
        <f>G86+G88+G90+G92+G94+G96+G101</f>
        <v>0</v>
      </c>
      <c r="H85" s="357">
        <f>H86+H88+H90+H92+H94+H96+H101</f>
        <v>0</v>
      </c>
      <c r="I85" s="357">
        <f>I86+I88+I90+I92+I94+I96+I101</f>
        <v>381605.662</v>
      </c>
      <c r="J85" s="51"/>
    </row>
    <row r="86" spans="1:10" s="6" customFormat="1" ht="30">
      <c r="A86" s="101" t="s">
        <v>476</v>
      </c>
      <c r="B86" s="23">
        <v>900</v>
      </c>
      <c r="C86" s="23" t="s">
        <v>474</v>
      </c>
      <c r="D86" s="23">
        <v>3530200</v>
      </c>
      <c r="E86" s="23"/>
      <c r="F86" s="240">
        <f>F87</f>
        <v>279812.658</v>
      </c>
      <c r="G86" s="240">
        <f>G87</f>
        <v>0</v>
      </c>
      <c r="H86" s="240">
        <f>H87</f>
        <v>0</v>
      </c>
      <c r="I86" s="240">
        <f>I87</f>
        <v>279191.544</v>
      </c>
      <c r="J86" s="51"/>
    </row>
    <row r="87" spans="1:10" s="6" customFormat="1" ht="9.75">
      <c r="A87" s="101" t="s">
        <v>470</v>
      </c>
      <c r="B87" s="23">
        <v>900</v>
      </c>
      <c r="C87" s="23" t="s">
        <v>474</v>
      </c>
      <c r="D87" s="23">
        <v>3530200</v>
      </c>
      <c r="E87" s="23">
        <v>900</v>
      </c>
      <c r="F87" s="240">
        <v>279812.658</v>
      </c>
      <c r="G87" s="240"/>
      <c r="H87" s="257"/>
      <c r="I87" s="240">
        <v>279191.544</v>
      </c>
      <c r="J87" s="51"/>
    </row>
    <row r="88" spans="1:10" s="6" customFormat="1" ht="40.5">
      <c r="A88" s="101" t="s">
        <v>490</v>
      </c>
      <c r="B88" s="23">
        <v>900</v>
      </c>
      <c r="C88" s="23" t="s">
        <v>474</v>
      </c>
      <c r="D88" s="23">
        <v>3530300</v>
      </c>
      <c r="E88" s="23"/>
      <c r="F88" s="240">
        <f>F89</f>
        <v>49452</v>
      </c>
      <c r="G88" s="240">
        <f>G89</f>
        <v>0</v>
      </c>
      <c r="H88" s="240">
        <f>H89</f>
        <v>0</v>
      </c>
      <c r="I88" s="240">
        <f>I89</f>
        <v>49451.934</v>
      </c>
      <c r="J88" s="51"/>
    </row>
    <row r="89" spans="1:10" s="6" customFormat="1" ht="9.75">
      <c r="A89" s="101" t="s">
        <v>470</v>
      </c>
      <c r="B89" s="23">
        <v>900</v>
      </c>
      <c r="C89" s="23" t="s">
        <v>474</v>
      </c>
      <c r="D89" s="23">
        <v>3530300</v>
      </c>
      <c r="E89" s="23">
        <v>900</v>
      </c>
      <c r="F89" s="240">
        <v>49452</v>
      </c>
      <c r="G89" s="240"/>
      <c r="H89" s="257"/>
      <c r="I89" s="240">
        <v>49451.934</v>
      </c>
      <c r="J89" s="51"/>
    </row>
    <row r="90" spans="1:10" s="6" customFormat="1" ht="9.75">
      <c r="A90" s="101" t="s">
        <v>781</v>
      </c>
      <c r="B90" s="23">
        <v>900</v>
      </c>
      <c r="C90" s="23" t="s">
        <v>474</v>
      </c>
      <c r="D90" s="23">
        <v>3530501</v>
      </c>
      <c r="E90" s="23"/>
      <c r="F90" s="240">
        <f>F91</f>
        <v>3422.0317</v>
      </c>
      <c r="G90" s="240">
        <f>G91</f>
        <v>0</v>
      </c>
      <c r="H90" s="240">
        <f>H91</f>
        <v>0</v>
      </c>
      <c r="I90" s="240">
        <f>I91</f>
        <v>3390.161</v>
      </c>
      <c r="J90" s="51"/>
    </row>
    <row r="91" spans="1:10" s="6" customFormat="1" ht="9.75">
      <c r="A91" s="101" t="s">
        <v>26</v>
      </c>
      <c r="B91" s="23">
        <v>900</v>
      </c>
      <c r="C91" s="23" t="s">
        <v>474</v>
      </c>
      <c r="D91" s="23">
        <v>3530501</v>
      </c>
      <c r="E91" s="23">
        <v>900</v>
      </c>
      <c r="F91" s="240">
        <v>3422.0317</v>
      </c>
      <c r="G91" s="240"/>
      <c r="H91" s="257"/>
      <c r="I91" s="240">
        <v>3390.161</v>
      </c>
      <c r="J91" s="51"/>
    </row>
    <row r="92" spans="1:10" s="6" customFormat="1" ht="9.75">
      <c r="A92" s="101" t="s">
        <v>737</v>
      </c>
      <c r="B92" s="23">
        <v>900</v>
      </c>
      <c r="C92" s="23" t="s">
        <v>474</v>
      </c>
      <c r="D92" s="23">
        <v>3530504</v>
      </c>
      <c r="E92" s="23"/>
      <c r="F92" s="240">
        <f>F93</f>
        <v>252.729</v>
      </c>
      <c r="G92" s="240">
        <f>G93</f>
        <v>0</v>
      </c>
      <c r="H92" s="240">
        <f>H93</f>
        <v>0</v>
      </c>
      <c r="I92" s="240">
        <f>I93</f>
        <v>228.719</v>
      </c>
      <c r="J92" s="51"/>
    </row>
    <row r="93" spans="1:10" s="6" customFormat="1" ht="9.75">
      <c r="A93" s="101" t="s">
        <v>26</v>
      </c>
      <c r="B93" s="23">
        <v>900</v>
      </c>
      <c r="C93" s="23" t="s">
        <v>474</v>
      </c>
      <c r="D93" s="23">
        <v>3530504</v>
      </c>
      <c r="E93" s="23">
        <v>900</v>
      </c>
      <c r="F93" s="240">
        <v>252.729</v>
      </c>
      <c r="G93" s="240"/>
      <c r="H93" s="257"/>
      <c r="I93" s="240">
        <v>228.719</v>
      </c>
      <c r="J93" s="51"/>
    </row>
    <row r="94" spans="1:10" s="6" customFormat="1" ht="9.75">
      <c r="A94" s="101" t="s">
        <v>603</v>
      </c>
      <c r="B94" s="23">
        <v>900</v>
      </c>
      <c r="C94" s="23" t="s">
        <v>474</v>
      </c>
      <c r="D94" s="23">
        <v>5206700</v>
      </c>
      <c r="E94" s="23"/>
      <c r="F94" s="240">
        <f>F95</f>
        <v>17014.7171</v>
      </c>
      <c r="G94" s="240">
        <f>G95</f>
        <v>0</v>
      </c>
      <c r="H94" s="240">
        <f>H95</f>
        <v>0</v>
      </c>
      <c r="I94" s="240">
        <f>I95</f>
        <v>17014.717</v>
      </c>
      <c r="J94" s="51"/>
    </row>
    <row r="95" spans="1:10" s="6" customFormat="1" ht="9.75">
      <c r="A95" s="101" t="s">
        <v>26</v>
      </c>
      <c r="B95" s="23">
        <v>900</v>
      </c>
      <c r="C95" s="23" t="s">
        <v>474</v>
      </c>
      <c r="D95" s="23">
        <v>5206700</v>
      </c>
      <c r="E95" s="23">
        <v>900</v>
      </c>
      <c r="F95" s="240">
        <f>17014.7171</f>
        <v>17014.7171</v>
      </c>
      <c r="G95" s="240"/>
      <c r="H95" s="257"/>
      <c r="I95" s="240">
        <v>17014.717</v>
      </c>
      <c r="J95" s="51"/>
    </row>
    <row r="96" spans="1:10" s="6" customFormat="1" ht="9.75">
      <c r="A96" s="101" t="s">
        <v>604</v>
      </c>
      <c r="B96" s="23">
        <v>900</v>
      </c>
      <c r="C96" s="23" t="s">
        <v>474</v>
      </c>
      <c r="D96" s="23">
        <v>522</v>
      </c>
      <c r="E96" s="23"/>
      <c r="F96" s="240">
        <f>F97+F99</f>
        <v>17408.489999999998</v>
      </c>
      <c r="G96" s="240">
        <f>G97+G99</f>
        <v>0</v>
      </c>
      <c r="H96" s="240">
        <f>H97+H99</f>
        <v>0</v>
      </c>
      <c r="I96" s="240">
        <f>I97+I99</f>
        <v>17408.49</v>
      </c>
      <c r="J96" s="51"/>
    </row>
    <row r="97" spans="1:10" s="6" customFormat="1" ht="9.75">
      <c r="A97" s="101" t="s">
        <v>605</v>
      </c>
      <c r="B97" s="23">
        <v>900</v>
      </c>
      <c r="C97" s="23" t="s">
        <v>474</v>
      </c>
      <c r="D97" s="23">
        <v>5220300</v>
      </c>
      <c r="E97" s="23"/>
      <c r="F97" s="240">
        <f>F98</f>
        <v>1420.9529</v>
      </c>
      <c r="G97" s="240">
        <f>G98</f>
        <v>0</v>
      </c>
      <c r="H97" s="240">
        <f>H98</f>
        <v>0</v>
      </c>
      <c r="I97" s="240">
        <f>I98</f>
        <v>1420.953</v>
      </c>
      <c r="J97" s="51"/>
    </row>
    <row r="98" spans="1:10" s="6" customFormat="1" ht="9.75">
      <c r="A98" s="101" t="s">
        <v>26</v>
      </c>
      <c r="B98" s="23">
        <v>900</v>
      </c>
      <c r="C98" s="23" t="s">
        <v>474</v>
      </c>
      <c r="D98" s="23">
        <v>5220300</v>
      </c>
      <c r="E98" s="200" t="s">
        <v>126</v>
      </c>
      <c r="F98" s="240">
        <v>1420.9529</v>
      </c>
      <c r="G98" s="240"/>
      <c r="H98" s="257"/>
      <c r="I98" s="240">
        <v>1420.953</v>
      </c>
      <c r="J98" s="51"/>
    </row>
    <row r="99" spans="1:10" s="6" customFormat="1" ht="20.25">
      <c r="A99" s="101" t="s">
        <v>733</v>
      </c>
      <c r="B99" s="23">
        <v>900</v>
      </c>
      <c r="C99" s="23" t="s">
        <v>474</v>
      </c>
      <c r="D99" s="23">
        <v>5226804</v>
      </c>
      <c r="E99" s="23"/>
      <c r="F99" s="240">
        <f>F100</f>
        <v>15987.5371</v>
      </c>
      <c r="G99" s="240">
        <f>G100</f>
        <v>0</v>
      </c>
      <c r="H99" s="240">
        <f>H100</f>
        <v>0</v>
      </c>
      <c r="I99" s="240">
        <f>I100</f>
        <v>15987.537</v>
      </c>
      <c r="J99" s="51"/>
    </row>
    <row r="100" spans="1:10" s="6" customFormat="1" ht="9.75">
      <c r="A100" s="101" t="s">
        <v>462</v>
      </c>
      <c r="B100" s="23">
        <v>900</v>
      </c>
      <c r="C100" s="23" t="s">
        <v>474</v>
      </c>
      <c r="D100" s="23">
        <v>5226804</v>
      </c>
      <c r="E100" s="200" t="s">
        <v>346</v>
      </c>
      <c r="F100" s="240">
        <v>15987.5371</v>
      </c>
      <c r="G100" s="240"/>
      <c r="H100" s="257"/>
      <c r="I100" s="240">
        <v>15987.537</v>
      </c>
      <c r="J100" s="51"/>
    </row>
    <row r="101" spans="1:10" s="6" customFormat="1" ht="9.75">
      <c r="A101" s="101" t="s">
        <v>22</v>
      </c>
      <c r="B101" s="23">
        <v>900</v>
      </c>
      <c r="C101" s="23" t="s">
        <v>474</v>
      </c>
      <c r="D101" s="194">
        <v>7950300</v>
      </c>
      <c r="E101" s="23"/>
      <c r="F101" s="240">
        <f>F102+F104+F106</f>
        <v>16568.59</v>
      </c>
      <c r="G101" s="240">
        <f>G102+G104+G106</f>
        <v>0</v>
      </c>
      <c r="H101" s="240">
        <f>H102+H104+H106</f>
        <v>0</v>
      </c>
      <c r="I101" s="240">
        <f>I102+I104+I106</f>
        <v>14920.097</v>
      </c>
      <c r="J101" s="51"/>
    </row>
    <row r="102" spans="1:10" s="6" customFormat="1" ht="20.25">
      <c r="A102" s="101" t="s">
        <v>464</v>
      </c>
      <c r="B102" s="23">
        <v>900</v>
      </c>
      <c r="C102" s="23" t="s">
        <v>474</v>
      </c>
      <c r="D102" s="23" t="s">
        <v>465</v>
      </c>
      <c r="E102" s="23"/>
      <c r="F102" s="240">
        <f>F103</f>
        <v>16</v>
      </c>
      <c r="G102" s="240"/>
      <c r="H102" s="257"/>
      <c r="I102" s="240"/>
      <c r="J102" s="51"/>
    </row>
    <row r="103" spans="1:10" s="6" customFormat="1" ht="9.75">
      <c r="A103" s="101" t="s">
        <v>26</v>
      </c>
      <c r="B103" s="23">
        <v>900</v>
      </c>
      <c r="C103" s="23" t="s">
        <v>474</v>
      </c>
      <c r="D103" s="23" t="s">
        <v>465</v>
      </c>
      <c r="E103" s="200" t="s">
        <v>346</v>
      </c>
      <c r="F103" s="240">
        <v>16</v>
      </c>
      <c r="G103" s="240"/>
      <c r="H103" s="257"/>
      <c r="I103" s="240"/>
      <c r="J103" s="51"/>
    </row>
    <row r="104" spans="1:10" s="6" customFormat="1" ht="20.25">
      <c r="A104" s="101" t="s">
        <v>493</v>
      </c>
      <c r="B104" s="23">
        <v>900</v>
      </c>
      <c r="C104" s="23" t="s">
        <v>474</v>
      </c>
      <c r="D104" s="23" t="s">
        <v>494</v>
      </c>
      <c r="E104" s="23"/>
      <c r="F104" s="240">
        <f>F105</f>
        <v>15053.236</v>
      </c>
      <c r="G104" s="240">
        <f>G105</f>
        <v>0</v>
      </c>
      <c r="H104" s="240">
        <f>H105</f>
        <v>0</v>
      </c>
      <c r="I104" s="240">
        <f>I105</f>
        <v>13420.743</v>
      </c>
      <c r="J104" s="51"/>
    </row>
    <row r="105" spans="1:10" s="6" customFormat="1" ht="9.75">
      <c r="A105" s="101" t="s">
        <v>26</v>
      </c>
      <c r="B105" s="23">
        <v>900</v>
      </c>
      <c r="C105" s="23" t="s">
        <v>474</v>
      </c>
      <c r="D105" s="23" t="s">
        <v>494</v>
      </c>
      <c r="E105" s="23">
        <v>900</v>
      </c>
      <c r="F105" s="240">
        <v>15053.236</v>
      </c>
      <c r="G105" s="240"/>
      <c r="H105" s="257"/>
      <c r="I105" s="240">
        <v>13420.743</v>
      </c>
      <c r="J105" s="51"/>
    </row>
    <row r="106" spans="1:10" s="6" customFormat="1" ht="9.75">
      <c r="A106" s="101" t="s">
        <v>318</v>
      </c>
      <c r="B106" s="23">
        <v>900</v>
      </c>
      <c r="C106" s="23" t="s">
        <v>474</v>
      </c>
      <c r="D106" s="23">
        <v>7950390</v>
      </c>
      <c r="E106" s="23"/>
      <c r="F106" s="240">
        <f>F107</f>
        <v>1499.354</v>
      </c>
      <c r="G106" s="240">
        <f>G107</f>
        <v>0</v>
      </c>
      <c r="H106" s="240">
        <f>H107</f>
        <v>0</v>
      </c>
      <c r="I106" s="240">
        <f>I107</f>
        <v>1499.354</v>
      </c>
      <c r="J106" s="51"/>
    </row>
    <row r="107" spans="1:10" s="6" customFormat="1" ht="9.75">
      <c r="A107" s="101" t="s">
        <v>26</v>
      </c>
      <c r="B107" s="23">
        <v>900</v>
      </c>
      <c r="C107" s="23" t="s">
        <v>474</v>
      </c>
      <c r="D107" s="23">
        <v>7950390</v>
      </c>
      <c r="E107" s="23">
        <v>900</v>
      </c>
      <c r="F107" s="240">
        <v>1499.354</v>
      </c>
      <c r="G107" s="240"/>
      <c r="H107" s="257"/>
      <c r="I107" s="240">
        <v>1499.354</v>
      </c>
      <c r="J107" s="51"/>
    </row>
    <row r="108" spans="1:10" s="6" customFormat="1" ht="9.75">
      <c r="A108" s="176" t="s">
        <v>541</v>
      </c>
      <c r="B108" s="320">
        <v>900</v>
      </c>
      <c r="C108" s="320" t="s">
        <v>495</v>
      </c>
      <c r="D108" s="320"/>
      <c r="E108" s="320"/>
      <c r="F108" s="357">
        <f>F109+F111+F113+F124</f>
        <v>220229.51349999994</v>
      </c>
      <c r="G108" s="357">
        <f>G109+G111+G113+G124</f>
        <v>0</v>
      </c>
      <c r="H108" s="357">
        <f>H109+H111+H113+H124</f>
        <v>0</v>
      </c>
      <c r="I108" s="357">
        <f>I109+I111+I113+I124</f>
        <v>220218.511</v>
      </c>
      <c r="J108" s="51"/>
    </row>
    <row r="109" spans="1:10" s="6" customFormat="1" ht="9.75">
      <c r="A109" s="101" t="s">
        <v>603</v>
      </c>
      <c r="B109" s="23">
        <v>900</v>
      </c>
      <c r="C109" s="23" t="s">
        <v>495</v>
      </c>
      <c r="D109" s="23">
        <v>5206700</v>
      </c>
      <c r="E109" s="23"/>
      <c r="F109" s="240">
        <f>F110</f>
        <v>66107.2791</v>
      </c>
      <c r="G109" s="240">
        <f>G110</f>
        <v>0</v>
      </c>
      <c r="H109" s="240">
        <f>H110</f>
        <v>0</v>
      </c>
      <c r="I109" s="240">
        <f>I110</f>
        <v>66107.279</v>
      </c>
      <c r="J109" s="51"/>
    </row>
    <row r="110" spans="1:10" s="6" customFormat="1" ht="9.75">
      <c r="A110" s="101" t="s">
        <v>26</v>
      </c>
      <c r="B110" s="23">
        <v>900</v>
      </c>
      <c r="C110" s="23" t="s">
        <v>495</v>
      </c>
      <c r="D110" s="23">
        <v>5206700</v>
      </c>
      <c r="E110" s="23">
        <v>900</v>
      </c>
      <c r="F110" s="240">
        <f>66107.2791</f>
        <v>66107.2791</v>
      </c>
      <c r="G110" s="240"/>
      <c r="H110" s="257"/>
      <c r="I110" s="240">
        <v>66107.279</v>
      </c>
      <c r="J110" s="51"/>
    </row>
    <row r="111" spans="1:10" s="6" customFormat="1" ht="9.75">
      <c r="A111" s="101" t="s">
        <v>578</v>
      </c>
      <c r="B111" s="23">
        <v>900</v>
      </c>
      <c r="C111" s="23" t="s">
        <v>495</v>
      </c>
      <c r="D111" s="23">
        <v>5227501</v>
      </c>
      <c r="E111" s="23"/>
      <c r="F111" s="240">
        <f>F112</f>
        <v>3638</v>
      </c>
      <c r="G111" s="240">
        <f>G112</f>
        <v>0</v>
      </c>
      <c r="H111" s="240">
        <f>H112</f>
        <v>0</v>
      </c>
      <c r="I111" s="240">
        <f>I112</f>
        <v>3633.162</v>
      </c>
      <c r="J111" s="51"/>
    </row>
    <row r="112" spans="1:10" s="6" customFormat="1" ht="9.75">
      <c r="A112" s="101" t="s">
        <v>26</v>
      </c>
      <c r="B112" s="23">
        <v>900</v>
      </c>
      <c r="C112" s="23" t="s">
        <v>495</v>
      </c>
      <c r="D112" s="23">
        <v>5227501</v>
      </c>
      <c r="E112" s="23">
        <v>900</v>
      </c>
      <c r="F112" s="240">
        <v>3638</v>
      </c>
      <c r="G112" s="240"/>
      <c r="H112" s="257"/>
      <c r="I112" s="240">
        <v>3633.162</v>
      </c>
      <c r="J112" s="51"/>
    </row>
    <row r="113" spans="1:10" s="6" customFormat="1" ht="9.75">
      <c r="A113" s="101" t="s">
        <v>496</v>
      </c>
      <c r="B113" s="23">
        <v>900</v>
      </c>
      <c r="C113" s="23" t="s">
        <v>495</v>
      </c>
      <c r="D113" s="23">
        <v>600000</v>
      </c>
      <c r="E113" s="23">
        <v>900</v>
      </c>
      <c r="F113" s="240">
        <f>F114+F116+F118+F120+F122</f>
        <v>143189.25919999997</v>
      </c>
      <c r="G113" s="240">
        <f>G114+G116+G118+G120+G122</f>
        <v>0</v>
      </c>
      <c r="H113" s="240">
        <f>H114+H116+H118+H120+H122</f>
        <v>0</v>
      </c>
      <c r="I113" s="240">
        <f>I114+I116+I118+I120+I122</f>
        <v>143188.677</v>
      </c>
      <c r="J113" s="51"/>
    </row>
    <row r="114" spans="1:10" s="6" customFormat="1" ht="9.75">
      <c r="A114" s="101" t="s">
        <v>497</v>
      </c>
      <c r="B114" s="23">
        <v>900</v>
      </c>
      <c r="C114" s="23" t="s">
        <v>495</v>
      </c>
      <c r="D114" s="23">
        <v>6000100</v>
      </c>
      <c r="E114" s="23"/>
      <c r="F114" s="240">
        <f>F115</f>
        <v>34752.5776</v>
      </c>
      <c r="G114" s="240">
        <f>G115</f>
        <v>0</v>
      </c>
      <c r="H114" s="240">
        <f>H115</f>
        <v>0</v>
      </c>
      <c r="I114" s="240">
        <f>I115</f>
        <v>34752.577</v>
      </c>
      <c r="J114" s="51"/>
    </row>
    <row r="115" spans="1:10" s="6" customFormat="1" ht="9.75">
      <c r="A115" s="101" t="s">
        <v>26</v>
      </c>
      <c r="B115" s="23">
        <v>900</v>
      </c>
      <c r="C115" s="23" t="s">
        <v>495</v>
      </c>
      <c r="D115" s="23">
        <v>6000100</v>
      </c>
      <c r="E115" s="23">
        <v>900</v>
      </c>
      <c r="F115" s="240">
        <v>34752.5776</v>
      </c>
      <c r="G115" s="240"/>
      <c r="H115" s="257"/>
      <c r="I115" s="240">
        <v>34752.577</v>
      </c>
      <c r="J115" s="51"/>
    </row>
    <row r="116" spans="1:10" s="6" customFormat="1" ht="30">
      <c r="A116" s="101" t="s">
        <v>509</v>
      </c>
      <c r="B116" s="23">
        <v>900</v>
      </c>
      <c r="C116" s="23" t="s">
        <v>495</v>
      </c>
      <c r="D116" s="23">
        <v>6000200</v>
      </c>
      <c r="E116" s="23"/>
      <c r="F116" s="240">
        <f>F117</f>
        <v>77993.9086</v>
      </c>
      <c r="G116" s="240">
        <f>G117</f>
        <v>0</v>
      </c>
      <c r="H116" s="240">
        <f>H117</f>
        <v>0</v>
      </c>
      <c r="I116" s="240">
        <f>I117</f>
        <v>77993.467</v>
      </c>
      <c r="J116" s="51"/>
    </row>
    <row r="117" spans="1:10" s="6" customFormat="1" ht="9.75">
      <c r="A117" s="101" t="s">
        <v>26</v>
      </c>
      <c r="B117" s="23">
        <v>900</v>
      </c>
      <c r="C117" s="23" t="s">
        <v>495</v>
      </c>
      <c r="D117" s="23">
        <v>6000200</v>
      </c>
      <c r="E117" s="23">
        <v>900</v>
      </c>
      <c r="F117" s="240">
        <v>77993.9086</v>
      </c>
      <c r="G117" s="240"/>
      <c r="H117" s="257"/>
      <c r="I117" s="240">
        <v>77993.467</v>
      </c>
      <c r="J117" s="51"/>
    </row>
    <row r="118" spans="1:10" s="6" customFormat="1" ht="9.75">
      <c r="A118" s="101" t="s">
        <v>510</v>
      </c>
      <c r="B118" s="23">
        <v>900</v>
      </c>
      <c r="C118" s="23" t="s">
        <v>495</v>
      </c>
      <c r="D118" s="23">
        <v>6000300</v>
      </c>
      <c r="E118" s="23"/>
      <c r="F118" s="240">
        <f>F119</f>
        <v>23436.2845</v>
      </c>
      <c r="G118" s="240">
        <f>G119</f>
        <v>0</v>
      </c>
      <c r="H118" s="240">
        <f>H119</f>
        <v>0</v>
      </c>
      <c r="I118" s="240">
        <f>I119</f>
        <v>23436.285</v>
      </c>
      <c r="J118" s="51"/>
    </row>
    <row r="119" spans="1:10" s="6" customFormat="1" ht="9.75">
      <c r="A119" s="101" t="s">
        <v>26</v>
      </c>
      <c r="B119" s="23">
        <v>900</v>
      </c>
      <c r="C119" s="23" t="s">
        <v>495</v>
      </c>
      <c r="D119" s="23">
        <v>6000300</v>
      </c>
      <c r="E119" s="23">
        <v>900</v>
      </c>
      <c r="F119" s="240">
        <f>23436.2845</f>
        <v>23436.2845</v>
      </c>
      <c r="G119" s="240"/>
      <c r="H119" s="257"/>
      <c r="I119" s="240">
        <v>23436.285</v>
      </c>
      <c r="J119" s="51"/>
    </row>
    <row r="120" spans="1:10" s="6" customFormat="1" ht="9.75">
      <c r="A120" s="101" t="s">
        <v>608</v>
      </c>
      <c r="B120" s="23">
        <v>900</v>
      </c>
      <c r="C120" s="23" t="s">
        <v>495</v>
      </c>
      <c r="D120" s="23">
        <v>6000400</v>
      </c>
      <c r="E120" s="23"/>
      <c r="F120" s="240">
        <f>F121</f>
        <v>1382.6811</v>
      </c>
      <c r="G120" s="240">
        <f>G121</f>
        <v>0</v>
      </c>
      <c r="H120" s="240">
        <f>H121</f>
        <v>0</v>
      </c>
      <c r="I120" s="240">
        <f>I121</f>
        <v>1382.681</v>
      </c>
      <c r="J120" s="51"/>
    </row>
    <row r="121" spans="1:10" s="6" customFormat="1" ht="9.75">
      <c r="A121" s="101" t="s">
        <v>26</v>
      </c>
      <c r="B121" s="23">
        <v>900</v>
      </c>
      <c r="C121" s="23" t="s">
        <v>495</v>
      </c>
      <c r="D121" s="23">
        <v>6000400</v>
      </c>
      <c r="E121" s="23">
        <v>900</v>
      </c>
      <c r="F121" s="240">
        <f>1382.6811</f>
        <v>1382.6811</v>
      </c>
      <c r="G121" s="240"/>
      <c r="H121" s="257"/>
      <c r="I121" s="240">
        <v>1382.681</v>
      </c>
      <c r="J121" s="51"/>
    </row>
    <row r="122" spans="1:10" s="6" customFormat="1" ht="30">
      <c r="A122" s="105" t="s">
        <v>513</v>
      </c>
      <c r="B122" s="29">
        <v>900</v>
      </c>
      <c r="C122" s="23" t="s">
        <v>495</v>
      </c>
      <c r="D122" s="29">
        <v>6000500</v>
      </c>
      <c r="E122" s="29"/>
      <c r="F122" s="240">
        <f>F123</f>
        <v>5623.8074</v>
      </c>
      <c r="G122" s="240">
        <f>G123</f>
        <v>0</v>
      </c>
      <c r="H122" s="240">
        <f>H123</f>
        <v>0</v>
      </c>
      <c r="I122" s="240">
        <f>I123</f>
        <v>5623.667</v>
      </c>
      <c r="J122" s="51"/>
    </row>
    <row r="123" spans="1:10" s="6" customFormat="1" ht="9.75">
      <c r="A123" s="105" t="s">
        <v>26</v>
      </c>
      <c r="B123" s="128">
        <v>900</v>
      </c>
      <c r="C123" s="23" t="s">
        <v>495</v>
      </c>
      <c r="D123" s="50">
        <v>6000500</v>
      </c>
      <c r="E123" s="24">
        <v>900</v>
      </c>
      <c r="F123" s="240">
        <v>5623.8074</v>
      </c>
      <c r="G123" s="240"/>
      <c r="H123" s="257"/>
      <c r="I123" s="240">
        <v>5623.667</v>
      </c>
      <c r="J123" s="51"/>
    </row>
    <row r="124" spans="1:10" s="6" customFormat="1" ht="9.75">
      <c r="A124" s="101" t="s">
        <v>318</v>
      </c>
      <c r="B124" s="23">
        <v>900</v>
      </c>
      <c r="C124" s="23" t="s">
        <v>495</v>
      </c>
      <c r="D124" s="23">
        <v>7950390</v>
      </c>
      <c r="E124" s="23"/>
      <c r="F124" s="240">
        <f>F125</f>
        <v>7294.9752</v>
      </c>
      <c r="G124" s="240">
        <f>G125</f>
        <v>0</v>
      </c>
      <c r="H124" s="240">
        <f>H125</f>
        <v>0</v>
      </c>
      <c r="I124" s="240">
        <f>I125</f>
        <v>7289.393</v>
      </c>
      <c r="J124" s="51"/>
    </row>
    <row r="125" spans="1:10" s="6" customFormat="1" ht="9.75">
      <c r="A125" s="101" t="s">
        <v>26</v>
      </c>
      <c r="B125" s="23">
        <v>900</v>
      </c>
      <c r="C125" s="23" t="s">
        <v>495</v>
      </c>
      <c r="D125" s="23">
        <v>7950390</v>
      </c>
      <c r="E125" s="23">
        <v>900</v>
      </c>
      <c r="F125" s="240">
        <f>7294.9752</f>
        <v>7294.9752</v>
      </c>
      <c r="G125" s="240"/>
      <c r="H125" s="257"/>
      <c r="I125" s="240">
        <v>7289.393</v>
      </c>
      <c r="J125" s="51"/>
    </row>
    <row r="126" spans="1:10" s="6" customFormat="1" ht="9.75">
      <c r="A126" s="176" t="s">
        <v>606</v>
      </c>
      <c r="B126" s="358">
        <v>900</v>
      </c>
      <c r="C126" s="320" t="s">
        <v>609</v>
      </c>
      <c r="D126" s="359">
        <v>3549909</v>
      </c>
      <c r="E126" s="320"/>
      <c r="F126" s="357">
        <f>F127</f>
        <v>5562</v>
      </c>
      <c r="G126" s="357">
        <f>G127</f>
        <v>0</v>
      </c>
      <c r="H126" s="357">
        <f>H127</f>
        <v>0</v>
      </c>
      <c r="I126" s="357">
        <f>I127</f>
        <v>5561.991</v>
      </c>
      <c r="J126" s="51"/>
    </row>
    <row r="127" spans="1:10" s="6" customFormat="1" ht="9.75">
      <c r="A127" s="91" t="s">
        <v>607</v>
      </c>
      <c r="B127" s="142">
        <v>900</v>
      </c>
      <c r="C127" s="23" t="s">
        <v>609</v>
      </c>
      <c r="D127" s="50">
        <v>3549909</v>
      </c>
      <c r="E127" s="50">
        <v>900</v>
      </c>
      <c r="F127" s="240">
        <f>5562</f>
        <v>5562</v>
      </c>
      <c r="G127" s="240"/>
      <c r="H127" s="257"/>
      <c r="I127" s="240">
        <v>5561.991</v>
      </c>
      <c r="J127" s="51"/>
    </row>
    <row r="128" spans="1:10" s="361" customFormat="1" ht="11.25">
      <c r="A128" s="113" t="s">
        <v>626</v>
      </c>
      <c r="B128" s="358">
        <v>900</v>
      </c>
      <c r="C128" s="320" t="s">
        <v>670</v>
      </c>
      <c r="D128" s="197"/>
      <c r="E128" s="197"/>
      <c r="F128" s="215">
        <f>F129+F134</f>
        <v>5821</v>
      </c>
      <c r="G128" s="215">
        <f>G129+G134</f>
        <v>0</v>
      </c>
      <c r="H128" s="215">
        <f>H129+H134</f>
        <v>0</v>
      </c>
      <c r="I128" s="215">
        <f>I129+I134</f>
        <v>3715.736</v>
      </c>
      <c r="J128" s="360"/>
    </row>
    <row r="129" spans="1:10" s="6" customFormat="1" ht="20.25">
      <c r="A129" s="101" t="s">
        <v>464</v>
      </c>
      <c r="B129" s="142">
        <v>900</v>
      </c>
      <c r="C129" s="23"/>
      <c r="D129" s="23" t="s">
        <v>472</v>
      </c>
      <c r="E129" s="50"/>
      <c r="F129" s="240">
        <f>F130</f>
        <v>5806</v>
      </c>
      <c r="G129" s="240">
        <f>G130</f>
        <v>0</v>
      </c>
      <c r="H129" s="240">
        <f>H130</f>
        <v>0</v>
      </c>
      <c r="I129" s="240">
        <f>I130</f>
        <v>3700.736</v>
      </c>
      <c r="J129" s="51"/>
    </row>
    <row r="130" spans="1:10" s="6" customFormat="1" ht="9.75">
      <c r="A130" s="101" t="s">
        <v>462</v>
      </c>
      <c r="B130" s="142">
        <v>900</v>
      </c>
      <c r="C130" s="23"/>
      <c r="D130" s="23" t="s">
        <v>465</v>
      </c>
      <c r="E130" s="50"/>
      <c r="F130" s="240">
        <f>F131+F132+F133</f>
        <v>5806</v>
      </c>
      <c r="G130" s="240">
        <f>G131+G132+G133</f>
        <v>0</v>
      </c>
      <c r="H130" s="240">
        <f>H131+H132+H133</f>
        <v>0</v>
      </c>
      <c r="I130" s="240">
        <f>I131+I132+I133</f>
        <v>3700.736</v>
      </c>
      <c r="J130" s="51"/>
    </row>
    <row r="131" spans="1:10" s="6" customFormat="1" ht="9.75">
      <c r="A131" s="101" t="s">
        <v>610</v>
      </c>
      <c r="B131" s="23">
        <v>900</v>
      </c>
      <c r="C131" s="23" t="s">
        <v>671</v>
      </c>
      <c r="D131" s="23" t="s">
        <v>465</v>
      </c>
      <c r="E131" s="200" t="s">
        <v>346</v>
      </c>
      <c r="F131" s="240">
        <f>2057</f>
        <v>2057</v>
      </c>
      <c r="G131" s="240"/>
      <c r="H131" s="257"/>
      <c r="I131" s="240">
        <v>108.948</v>
      </c>
      <c r="J131" s="51"/>
    </row>
    <row r="132" spans="1:10" s="6" customFormat="1" ht="9.75">
      <c r="A132" s="101" t="s">
        <v>612</v>
      </c>
      <c r="B132" s="23">
        <v>900</v>
      </c>
      <c r="C132" s="23" t="s">
        <v>672</v>
      </c>
      <c r="D132" s="23" t="s">
        <v>465</v>
      </c>
      <c r="E132" s="200" t="s">
        <v>346</v>
      </c>
      <c r="F132" s="240">
        <v>1000</v>
      </c>
      <c r="G132" s="240"/>
      <c r="H132" s="257"/>
      <c r="I132" s="240"/>
      <c r="J132" s="51"/>
    </row>
    <row r="133" spans="1:10" s="6" customFormat="1" ht="9.75">
      <c r="A133" s="101" t="s">
        <v>611</v>
      </c>
      <c r="B133" s="23">
        <v>900</v>
      </c>
      <c r="C133" s="23" t="s">
        <v>672</v>
      </c>
      <c r="D133" s="23" t="s">
        <v>465</v>
      </c>
      <c r="E133" s="200" t="s">
        <v>346</v>
      </c>
      <c r="F133" s="240">
        <v>2749</v>
      </c>
      <c r="G133" s="240"/>
      <c r="H133" s="257"/>
      <c r="I133" s="240">
        <v>3591.788</v>
      </c>
      <c r="J133" s="51"/>
    </row>
    <row r="134" spans="1:10" s="6" customFormat="1" ht="11.25">
      <c r="A134" s="113" t="s">
        <v>555</v>
      </c>
      <c r="B134" s="142">
        <v>900</v>
      </c>
      <c r="C134" s="23" t="s">
        <v>743</v>
      </c>
      <c r="D134" s="50"/>
      <c r="E134" s="50"/>
      <c r="F134" s="240">
        <f aca="true" t="shared" si="6" ref="F134:I136">F135</f>
        <v>15</v>
      </c>
      <c r="G134" s="240">
        <f t="shared" si="6"/>
        <v>0</v>
      </c>
      <c r="H134" s="240">
        <f t="shared" si="6"/>
        <v>0</v>
      </c>
      <c r="I134" s="240">
        <f t="shared" si="6"/>
        <v>15</v>
      </c>
      <c r="J134" s="51"/>
    </row>
    <row r="135" spans="1:10" s="6" customFormat="1" ht="11.25">
      <c r="A135" s="113" t="s">
        <v>556</v>
      </c>
      <c r="B135" s="142">
        <v>900</v>
      </c>
      <c r="C135" s="23" t="s">
        <v>743</v>
      </c>
      <c r="D135" s="50" t="s">
        <v>744</v>
      </c>
      <c r="E135" s="50"/>
      <c r="F135" s="240">
        <f t="shared" si="6"/>
        <v>15</v>
      </c>
      <c r="G135" s="240">
        <f t="shared" si="6"/>
        <v>0</v>
      </c>
      <c r="H135" s="240">
        <f t="shared" si="6"/>
        <v>0</v>
      </c>
      <c r="I135" s="240">
        <f t="shared" si="6"/>
        <v>15</v>
      </c>
      <c r="J135" s="51"/>
    </row>
    <row r="136" spans="1:10" s="6" customFormat="1" ht="22.5">
      <c r="A136" s="113" t="s">
        <v>558</v>
      </c>
      <c r="B136" s="142">
        <v>900</v>
      </c>
      <c r="C136" s="23" t="s">
        <v>743</v>
      </c>
      <c r="D136" s="50" t="s">
        <v>559</v>
      </c>
      <c r="E136" s="50"/>
      <c r="F136" s="240">
        <f t="shared" si="6"/>
        <v>15</v>
      </c>
      <c r="G136" s="240">
        <f t="shared" si="6"/>
        <v>0</v>
      </c>
      <c r="H136" s="240">
        <f t="shared" si="6"/>
        <v>0</v>
      </c>
      <c r="I136" s="240">
        <f t="shared" si="6"/>
        <v>15</v>
      </c>
      <c r="J136" s="51"/>
    </row>
    <row r="137" spans="1:10" s="6" customFormat="1" ht="22.5">
      <c r="A137" s="113" t="s">
        <v>26</v>
      </c>
      <c r="B137" s="142">
        <v>900</v>
      </c>
      <c r="C137" s="23" t="s">
        <v>743</v>
      </c>
      <c r="D137" s="50" t="s">
        <v>559</v>
      </c>
      <c r="E137" s="50">
        <v>900</v>
      </c>
      <c r="F137" s="240">
        <f>15</f>
        <v>15</v>
      </c>
      <c r="G137" s="240"/>
      <c r="H137" s="257"/>
      <c r="I137" s="240">
        <v>15</v>
      </c>
      <c r="J137" s="51"/>
    </row>
    <row r="138" spans="1:10" s="6" customFormat="1" ht="11.25">
      <c r="A138" s="113" t="s">
        <v>613</v>
      </c>
      <c r="B138" s="142">
        <v>900</v>
      </c>
      <c r="C138" s="200" t="s">
        <v>627</v>
      </c>
      <c r="D138" s="50"/>
      <c r="E138" s="50"/>
      <c r="F138" s="240">
        <f aca="true" t="shared" si="7" ref="F138:I139">F139</f>
        <v>12346.4</v>
      </c>
      <c r="G138" s="240">
        <f t="shared" si="7"/>
        <v>0</v>
      </c>
      <c r="H138" s="240">
        <f t="shared" si="7"/>
        <v>0</v>
      </c>
      <c r="I138" s="240">
        <f t="shared" si="7"/>
        <v>12346.302</v>
      </c>
      <c r="J138" s="51"/>
    </row>
    <row r="139" spans="1:10" s="6" customFormat="1" ht="11.25">
      <c r="A139" s="113" t="s">
        <v>367</v>
      </c>
      <c r="B139" s="142">
        <v>900</v>
      </c>
      <c r="C139" s="200" t="s">
        <v>627</v>
      </c>
      <c r="D139" s="201" t="s">
        <v>5</v>
      </c>
      <c r="E139" s="50"/>
      <c r="F139" s="240">
        <f t="shared" si="7"/>
        <v>12346.4</v>
      </c>
      <c r="G139" s="240">
        <f t="shared" si="7"/>
        <v>0</v>
      </c>
      <c r="H139" s="240">
        <f t="shared" si="7"/>
        <v>0</v>
      </c>
      <c r="I139" s="240">
        <f t="shared" si="7"/>
        <v>12346.302</v>
      </c>
      <c r="J139" s="51"/>
    </row>
    <row r="140" spans="1:10" s="6" customFormat="1" ht="22.5">
      <c r="A140" s="113" t="s">
        <v>26</v>
      </c>
      <c r="B140" s="142">
        <v>900</v>
      </c>
      <c r="C140" s="200" t="s">
        <v>627</v>
      </c>
      <c r="D140" s="201" t="s">
        <v>5</v>
      </c>
      <c r="E140" s="50">
        <v>900</v>
      </c>
      <c r="F140" s="240">
        <f>12346.4</f>
        <v>12346.4</v>
      </c>
      <c r="G140" s="240"/>
      <c r="H140" s="257"/>
      <c r="I140" s="240">
        <v>12346.302</v>
      </c>
      <c r="J140" s="51"/>
    </row>
    <row r="141" spans="1:10" s="6" customFormat="1" ht="11.25">
      <c r="A141" s="113" t="s">
        <v>614</v>
      </c>
      <c r="B141" s="142">
        <v>900</v>
      </c>
      <c r="C141" s="200" t="s">
        <v>628</v>
      </c>
      <c r="D141" s="50"/>
      <c r="E141" s="50"/>
      <c r="F141" s="240">
        <f aca="true" t="shared" si="8" ref="F141:I142">F142</f>
        <v>3881.025</v>
      </c>
      <c r="G141" s="240">
        <f t="shared" si="8"/>
        <v>0</v>
      </c>
      <c r="H141" s="240">
        <f t="shared" si="8"/>
        <v>0</v>
      </c>
      <c r="I141" s="240">
        <f t="shared" si="8"/>
        <v>3867.282</v>
      </c>
      <c r="J141" s="51"/>
    </row>
    <row r="142" spans="1:10" s="6" customFormat="1" ht="11.25">
      <c r="A142" s="113" t="s">
        <v>367</v>
      </c>
      <c r="B142" s="142">
        <v>900</v>
      </c>
      <c r="C142" s="200" t="s">
        <v>628</v>
      </c>
      <c r="D142" s="201" t="s">
        <v>5</v>
      </c>
      <c r="E142" s="50"/>
      <c r="F142" s="240">
        <f t="shared" si="8"/>
        <v>3881.025</v>
      </c>
      <c r="G142" s="240">
        <f t="shared" si="8"/>
        <v>0</v>
      </c>
      <c r="H142" s="240">
        <f t="shared" si="8"/>
        <v>0</v>
      </c>
      <c r="I142" s="240">
        <f t="shared" si="8"/>
        <v>3867.282</v>
      </c>
      <c r="J142" s="51"/>
    </row>
    <row r="143" spans="1:10" s="6" customFormat="1" ht="22.5">
      <c r="A143" s="113" t="s">
        <v>26</v>
      </c>
      <c r="B143" s="142">
        <v>900</v>
      </c>
      <c r="C143" s="200" t="s">
        <v>628</v>
      </c>
      <c r="D143" s="201" t="s">
        <v>5</v>
      </c>
      <c r="E143" s="50">
        <v>900</v>
      </c>
      <c r="F143" s="240">
        <v>3881.025</v>
      </c>
      <c r="G143" s="240"/>
      <c r="H143" s="257"/>
      <c r="I143" s="240">
        <v>3867.282</v>
      </c>
      <c r="J143" s="51"/>
    </row>
    <row r="144" spans="1:10" s="6" customFormat="1" ht="11.25">
      <c r="A144" s="113" t="s">
        <v>755</v>
      </c>
      <c r="B144" s="142">
        <v>900</v>
      </c>
      <c r="C144" s="23">
        <v>1000</v>
      </c>
      <c r="D144" s="50"/>
      <c r="E144" s="50"/>
      <c r="F144" s="240">
        <f>F145+F147</f>
        <v>29328.44397</v>
      </c>
      <c r="G144" s="240">
        <f>G145+G147</f>
        <v>0</v>
      </c>
      <c r="H144" s="240">
        <f>H145+H147</f>
        <v>720</v>
      </c>
      <c r="I144" s="240">
        <f>I145+I147</f>
        <v>12771</v>
      </c>
      <c r="J144" s="51"/>
    </row>
    <row r="145" spans="1:10" s="6" customFormat="1" ht="57">
      <c r="A145" s="113" t="s">
        <v>615</v>
      </c>
      <c r="B145" s="142">
        <v>900</v>
      </c>
      <c r="C145" s="194">
        <v>1003</v>
      </c>
      <c r="D145" s="50">
        <v>5053401</v>
      </c>
      <c r="E145" s="50"/>
      <c r="F145" s="240">
        <f>F146</f>
        <v>28608.44397</v>
      </c>
      <c r="G145" s="240">
        <f>G146</f>
        <v>0</v>
      </c>
      <c r="H145" s="240">
        <f>H146</f>
        <v>0</v>
      </c>
      <c r="I145" s="240">
        <f>I146</f>
        <v>12771</v>
      </c>
      <c r="J145" s="51"/>
    </row>
    <row r="146" spans="1:10" s="6" customFormat="1" ht="11.25">
      <c r="A146" s="113" t="s">
        <v>66</v>
      </c>
      <c r="B146" s="142">
        <v>900</v>
      </c>
      <c r="C146" s="194">
        <v>1003</v>
      </c>
      <c r="D146" s="50">
        <v>5053401</v>
      </c>
      <c r="E146" s="201" t="s">
        <v>506</v>
      </c>
      <c r="F146" s="240">
        <f>30649.7116-2041.26763</f>
        <v>28608.44397</v>
      </c>
      <c r="G146" s="240"/>
      <c r="H146" s="257"/>
      <c r="I146" s="240">
        <v>12771</v>
      </c>
      <c r="J146" s="51"/>
    </row>
    <row r="147" spans="1:10" s="6" customFormat="1" ht="12.75">
      <c r="A147" s="181" t="s">
        <v>616</v>
      </c>
      <c r="B147" s="128">
        <v>900</v>
      </c>
      <c r="C147" s="204" t="s">
        <v>715</v>
      </c>
      <c r="D147" s="50" t="s">
        <v>617</v>
      </c>
      <c r="E147" s="24"/>
      <c r="F147" s="242">
        <f>F148</f>
        <v>720</v>
      </c>
      <c r="G147" s="242">
        <f>G148</f>
        <v>0</v>
      </c>
      <c r="H147" s="256">
        <f>H148</f>
        <v>720</v>
      </c>
      <c r="I147" s="242">
        <f>I148</f>
        <v>0</v>
      </c>
      <c r="J147" s="51"/>
    </row>
    <row r="148" spans="1:10" s="6" customFormat="1" ht="20.25">
      <c r="A148" s="105" t="s">
        <v>618</v>
      </c>
      <c r="B148" s="128">
        <v>900</v>
      </c>
      <c r="C148" s="204" t="s">
        <v>715</v>
      </c>
      <c r="D148" s="50" t="s">
        <v>617</v>
      </c>
      <c r="E148" s="227" t="s">
        <v>619</v>
      </c>
      <c r="F148" s="242">
        <v>720</v>
      </c>
      <c r="G148" s="252"/>
      <c r="H148" s="256">
        <f>F148</f>
        <v>720</v>
      </c>
      <c r="I148" s="242"/>
      <c r="J148" s="51"/>
    </row>
    <row r="149" spans="1:10" s="6" customFormat="1" ht="33.75">
      <c r="A149" s="362" t="s">
        <v>464</v>
      </c>
      <c r="B149" s="197">
        <v>900</v>
      </c>
      <c r="C149" s="363">
        <v>1100</v>
      </c>
      <c r="D149" s="363"/>
      <c r="E149" s="363"/>
      <c r="F149" s="215">
        <f aca="true" t="shared" si="9" ref="F149:I150">F150</f>
        <v>10</v>
      </c>
      <c r="G149" s="215">
        <f t="shared" si="9"/>
        <v>105962.84629999999</v>
      </c>
      <c r="H149" s="215">
        <f t="shared" si="9"/>
        <v>4220.684</v>
      </c>
      <c r="I149" s="215">
        <f t="shared" si="9"/>
        <v>10</v>
      </c>
      <c r="J149" s="51"/>
    </row>
    <row r="150" spans="1:10" s="6" customFormat="1" ht="12.75">
      <c r="A150" s="149" t="s">
        <v>462</v>
      </c>
      <c r="B150" s="150">
        <v>900</v>
      </c>
      <c r="C150" s="82">
        <v>1101</v>
      </c>
      <c r="D150" s="82" t="s">
        <v>465</v>
      </c>
      <c r="E150" s="82"/>
      <c r="F150" s="249">
        <f t="shared" si="9"/>
        <v>10</v>
      </c>
      <c r="G150" s="249">
        <f t="shared" si="9"/>
        <v>105962.84629999999</v>
      </c>
      <c r="H150" s="333">
        <f t="shared" si="9"/>
        <v>4220.684</v>
      </c>
      <c r="I150" s="249">
        <f t="shared" si="9"/>
        <v>10</v>
      </c>
      <c r="J150" s="51"/>
    </row>
    <row r="151" spans="1:10" s="6" customFormat="1" ht="9.75">
      <c r="A151" s="175" t="s">
        <v>620</v>
      </c>
      <c r="B151" s="56">
        <v>900</v>
      </c>
      <c r="C151" s="56">
        <v>1101</v>
      </c>
      <c r="D151" s="56" t="s">
        <v>465</v>
      </c>
      <c r="E151" s="200" t="s">
        <v>346</v>
      </c>
      <c r="F151" s="250">
        <v>10</v>
      </c>
      <c r="G151" s="250">
        <f>G154+G169+G152</f>
        <v>105962.84629999999</v>
      </c>
      <c r="H151" s="263">
        <f>H154+H169+H152</f>
        <v>4220.684</v>
      </c>
      <c r="I151" s="250">
        <v>10</v>
      </c>
      <c r="J151" s="51"/>
    </row>
    <row r="152" spans="1:10" s="6" customFormat="1" ht="9.75">
      <c r="A152" s="101" t="s">
        <v>621</v>
      </c>
      <c r="B152" s="56">
        <v>900</v>
      </c>
      <c r="C152" s="37">
        <v>1200</v>
      </c>
      <c r="D152" s="204"/>
      <c r="E152" s="56"/>
      <c r="F152" s="240">
        <f>F153</f>
        <v>3045</v>
      </c>
      <c r="G152" s="240">
        <f>G153</f>
        <v>69668.45019999999</v>
      </c>
      <c r="H152" s="257">
        <f>H153</f>
        <v>2110.342</v>
      </c>
      <c r="I152" s="240">
        <f>I153</f>
        <v>2583.998</v>
      </c>
      <c r="J152" s="51"/>
    </row>
    <row r="153" spans="1:10" s="6" customFormat="1" ht="9.75">
      <c r="A153" s="101" t="s">
        <v>622</v>
      </c>
      <c r="B153" s="56">
        <v>900</v>
      </c>
      <c r="C153" s="37">
        <v>1200</v>
      </c>
      <c r="D153" s="204"/>
      <c r="E153" s="204"/>
      <c r="F153" s="240">
        <f>F154+F155</f>
        <v>3045</v>
      </c>
      <c r="G153" s="240">
        <f>G154+G155</f>
        <v>69668.45019999999</v>
      </c>
      <c r="H153" s="240">
        <f>H154+H155</f>
        <v>2110.342</v>
      </c>
      <c r="I153" s="240">
        <f>I154+I155</f>
        <v>2583.998</v>
      </c>
      <c r="J153" s="51"/>
    </row>
    <row r="154" spans="1:10" s="6" customFormat="1" ht="9.75">
      <c r="A154" s="91" t="s">
        <v>623</v>
      </c>
      <c r="B154" s="92">
        <v>900</v>
      </c>
      <c r="C154" s="50">
        <v>1201</v>
      </c>
      <c r="D154" s="50">
        <v>4530140</v>
      </c>
      <c r="E154" s="50" t="s">
        <v>56</v>
      </c>
      <c r="F154" s="242">
        <v>1175</v>
      </c>
      <c r="G154" s="242">
        <f>G165+G155+G163</f>
        <v>35944.3961</v>
      </c>
      <c r="H154" s="256">
        <f>H165+H155+H163</f>
        <v>2110.342</v>
      </c>
      <c r="I154" s="242">
        <v>879.168</v>
      </c>
      <c r="J154" s="51"/>
    </row>
    <row r="155" spans="1:10" s="6" customFormat="1" ht="9.75">
      <c r="A155" s="101" t="s">
        <v>624</v>
      </c>
      <c r="B155" s="142">
        <v>900</v>
      </c>
      <c r="C155" s="50">
        <v>1202</v>
      </c>
      <c r="D155" s="50" t="s">
        <v>62</v>
      </c>
      <c r="E155" s="50" t="s">
        <v>56</v>
      </c>
      <c r="F155" s="240">
        <v>1870</v>
      </c>
      <c r="G155" s="240">
        <f>G161</f>
        <v>33724.0541</v>
      </c>
      <c r="H155" s="257">
        <f>H161</f>
        <v>0</v>
      </c>
      <c r="I155" s="240">
        <v>1704.83</v>
      </c>
      <c r="J155" s="51"/>
    </row>
    <row r="156" spans="1:10" s="6" customFormat="1" ht="9.75">
      <c r="A156" s="176" t="s">
        <v>362</v>
      </c>
      <c r="B156" s="358">
        <v>900</v>
      </c>
      <c r="C156" s="359" t="s">
        <v>625</v>
      </c>
      <c r="D156" s="359"/>
      <c r="E156" s="359"/>
      <c r="F156" s="357">
        <f>F157</f>
        <v>143</v>
      </c>
      <c r="G156" s="357">
        <f>G157</f>
        <v>0</v>
      </c>
      <c r="H156" s="357">
        <f>H157</f>
        <v>0</v>
      </c>
      <c r="I156" s="357">
        <f>I157</f>
        <v>80.151</v>
      </c>
      <c r="J156" s="51"/>
    </row>
    <row r="157" spans="1:10" s="6" customFormat="1" ht="9.75">
      <c r="A157" s="101" t="s">
        <v>363</v>
      </c>
      <c r="B157" s="142">
        <v>900</v>
      </c>
      <c r="C157" s="50">
        <v>1301</v>
      </c>
      <c r="D157" s="50" t="s">
        <v>364</v>
      </c>
      <c r="E157" s="201" t="s">
        <v>126</v>
      </c>
      <c r="F157" s="240">
        <v>143</v>
      </c>
      <c r="G157" s="240"/>
      <c r="H157" s="257"/>
      <c r="I157" s="240">
        <v>80.151</v>
      </c>
      <c r="J157" s="51"/>
    </row>
    <row r="158" spans="1:10" s="6" customFormat="1" ht="39">
      <c r="A158" s="86" t="s">
        <v>634</v>
      </c>
      <c r="B158" s="178">
        <v>906</v>
      </c>
      <c r="C158" s="72"/>
      <c r="D158" s="72"/>
      <c r="E158" s="72"/>
      <c r="F158" s="223">
        <f>F159+F176+F203</f>
        <v>239300.73580000002</v>
      </c>
      <c r="G158" s="223">
        <f>G159+G176+G203</f>
        <v>52565.37891</v>
      </c>
      <c r="H158" s="223">
        <f>H159+H176+H203</f>
        <v>7599.159</v>
      </c>
      <c r="I158" s="223">
        <f>I159+I176+I203</f>
        <v>229229.987</v>
      </c>
      <c r="J158" s="51"/>
    </row>
    <row r="159" spans="1:10" s="6" customFormat="1" ht="9.75">
      <c r="A159" s="101" t="s">
        <v>635</v>
      </c>
      <c r="B159" s="142">
        <v>906</v>
      </c>
      <c r="C159" s="201" t="s">
        <v>142</v>
      </c>
      <c r="D159" s="50"/>
      <c r="E159" s="50"/>
      <c r="F159" s="240">
        <f>F160+F169+F172+F174</f>
        <v>45219.3961</v>
      </c>
      <c r="G159" s="240">
        <f>G160+G169+G172+G174</f>
        <v>36294.3961</v>
      </c>
      <c r="H159" s="240">
        <f>H160+H169+H172+H174</f>
        <v>2110.342</v>
      </c>
      <c r="I159" s="240">
        <f>I160+I169+I172+I174</f>
        <v>44721.911</v>
      </c>
      <c r="J159" s="51"/>
    </row>
    <row r="160" spans="1:10" s="6" customFormat="1" ht="20.25">
      <c r="A160" s="101" t="s">
        <v>636</v>
      </c>
      <c r="B160" s="92">
        <v>906</v>
      </c>
      <c r="C160" s="50" t="s">
        <v>282</v>
      </c>
      <c r="D160" s="50" t="s">
        <v>284</v>
      </c>
      <c r="E160" s="50"/>
      <c r="F160" s="240">
        <f>F161+F163+F168</f>
        <v>35869.3961</v>
      </c>
      <c r="G160" s="240">
        <f>G161+G163+G168</f>
        <v>35944.3961</v>
      </c>
      <c r="H160" s="240">
        <f>H161+H163+H168</f>
        <v>2110.342</v>
      </c>
      <c r="I160" s="240">
        <f>I161+I163+I168</f>
        <v>35371.911</v>
      </c>
      <c r="J160" s="51"/>
    </row>
    <row r="161" spans="1:10" s="6" customFormat="1" ht="30">
      <c r="A161" s="91" t="s">
        <v>514</v>
      </c>
      <c r="B161" s="92">
        <v>906</v>
      </c>
      <c r="C161" s="50" t="s">
        <v>282</v>
      </c>
      <c r="D161" s="50" t="s">
        <v>285</v>
      </c>
      <c r="E161" s="50" t="s">
        <v>40</v>
      </c>
      <c r="F161" s="240">
        <v>33724.0541</v>
      </c>
      <c r="G161" s="240">
        <f>F161</f>
        <v>33724.0541</v>
      </c>
      <c r="H161" s="256"/>
      <c r="I161" s="242">
        <v>33338.257</v>
      </c>
      <c r="J161" s="51"/>
    </row>
    <row r="162" spans="1:10" s="6" customFormat="1" ht="9.75">
      <c r="A162" s="91" t="s">
        <v>303</v>
      </c>
      <c r="B162" s="50"/>
      <c r="C162" s="50"/>
      <c r="D162" s="50"/>
      <c r="E162" s="37"/>
      <c r="F162" s="240">
        <v>2216</v>
      </c>
      <c r="G162" s="240">
        <f>5000-76-60-56.1-295.595</f>
        <v>4512.304999999999</v>
      </c>
      <c r="H162" s="257">
        <f>5000-76-60-56.1-295.595</f>
        <v>4512.304999999999</v>
      </c>
      <c r="I162" s="240">
        <v>2216</v>
      </c>
      <c r="J162" s="51"/>
    </row>
    <row r="163" spans="1:10" s="6" customFormat="1" ht="9.75">
      <c r="A163" s="101" t="s">
        <v>314</v>
      </c>
      <c r="B163" s="142">
        <v>906</v>
      </c>
      <c r="C163" s="50" t="s">
        <v>282</v>
      </c>
      <c r="D163" s="50" t="s">
        <v>386</v>
      </c>
      <c r="E163" s="50"/>
      <c r="F163" s="240">
        <f>F164</f>
        <v>35</v>
      </c>
      <c r="G163" s="240">
        <f>G164</f>
        <v>110</v>
      </c>
      <c r="H163" s="257">
        <f>H164</f>
        <v>0</v>
      </c>
      <c r="I163" s="240">
        <f>I164</f>
        <v>21.461</v>
      </c>
      <c r="J163" s="51"/>
    </row>
    <row r="164" spans="1:10" s="6" customFormat="1" ht="9.75">
      <c r="A164" s="101" t="s">
        <v>39</v>
      </c>
      <c r="B164" s="142">
        <v>906</v>
      </c>
      <c r="C164" s="50" t="s">
        <v>282</v>
      </c>
      <c r="D164" s="50" t="s">
        <v>386</v>
      </c>
      <c r="E164" s="50" t="s">
        <v>40</v>
      </c>
      <c r="F164" s="240">
        <v>35</v>
      </c>
      <c r="G164" s="240">
        <v>110</v>
      </c>
      <c r="H164" s="256"/>
      <c r="I164" s="242">
        <v>21.461</v>
      </c>
      <c r="J164" s="51"/>
    </row>
    <row r="165" spans="1:10" s="6" customFormat="1" ht="9.75">
      <c r="A165" s="91" t="s">
        <v>295</v>
      </c>
      <c r="B165" s="92">
        <v>906</v>
      </c>
      <c r="C165" s="50" t="s">
        <v>282</v>
      </c>
      <c r="D165" s="50" t="s">
        <v>296</v>
      </c>
      <c r="E165" s="50"/>
      <c r="F165" s="242">
        <f>F166</f>
        <v>2110.342</v>
      </c>
      <c r="G165" s="242">
        <f>G166</f>
        <v>2110.342</v>
      </c>
      <c r="H165" s="256">
        <f>H166</f>
        <v>2110.342</v>
      </c>
      <c r="I165" s="242">
        <f>I166</f>
        <v>2012.193</v>
      </c>
      <c r="J165" s="51"/>
    </row>
    <row r="166" spans="1:10" s="6" customFormat="1" ht="9.75">
      <c r="A166" s="105" t="s">
        <v>297</v>
      </c>
      <c r="B166" s="142">
        <v>906</v>
      </c>
      <c r="C166" s="50" t="s">
        <v>282</v>
      </c>
      <c r="D166" s="23" t="s">
        <v>296</v>
      </c>
      <c r="E166" s="23" t="s">
        <v>298</v>
      </c>
      <c r="F166" s="241">
        <v>2110.342</v>
      </c>
      <c r="G166" s="241">
        <f>G168</f>
        <v>2110.342</v>
      </c>
      <c r="H166" s="259">
        <f>H168</f>
        <v>2110.342</v>
      </c>
      <c r="I166" s="241">
        <v>2012.193</v>
      </c>
      <c r="J166" s="51"/>
    </row>
    <row r="167" spans="1:10" s="6" customFormat="1" ht="9.75">
      <c r="A167" s="101" t="s">
        <v>718</v>
      </c>
      <c r="B167" s="142"/>
      <c r="C167" s="23"/>
      <c r="D167" s="23"/>
      <c r="E167" s="23"/>
      <c r="F167" s="241"/>
      <c r="G167" s="241"/>
      <c r="H167" s="259"/>
      <c r="I167" s="241"/>
      <c r="J167" s="51"/>
    </row>
    <row r="168" spans="1:10" s="6" customFormat="1" ht="9.75">
      <c r="A168" s="152" t="s">
        <v>308</v>
      </c>
      <c r="B168" s="132">
        <v>906</v>
      </c>
      <c r="C168" s="50" t="s">
        <v>282</v>
      </c>
      <c r="D168" s="39" t="s">
        <v>296</v>
      </c>
      <c r="E168" s="39" t="s">
        <v>298</v>
      </c>
      <c r="F168" s="230">
        <v>2110.342</v>
      </c>
      <c r="G168" s="230">
        <v>2110.342</v>
      </c>
      <c r="H168" s="230">
        <v>2110.342</v>
      </c>
      <c r="I168" s="230">
        <v>2012.193</v>
      </c>
      <c r="J168" s="51"/>
    </row>
    <row r="169" spans="1:11" s="22" customFormat="1" ht="11.25">
      <c r="A169" s="123" t="s">
        <v>22</v>
      </c>
      <c r="B169" s="92">
        <v>906</v>
      </c>
      <c r="C169" s="54" t="s">
        <v>282</v>
      </c>
      <c r="D169" s="196" t="s">
        <v>23</v>
      </c>
      <c r="E169" s="34"/>
      <c r="F169" s="251">
        <f>F170</f>
        <v>1850</v>
      </c>
      <c r="G169" s="251">
        <f aca="true" t="shared" si="10" ref="G169:I170">G170</f>
        <v>350</v>
      </c>
      <c r="H169" s="283">
        <f t="shared" si="10"/>
        <v>0</v>
      </c>
      <c r="I169" s="251">
        <f t="shared" si="10"/>
        <v>1850</v>
      </c>
      <c r="J169" s="51"/>
      <c r="K169" s="6"/>
    </row>
    <row r="170" spans="1:11" s="12" customFormat="1" ht="18.75">
      <c r="A170" s="110" t="s">
        <v>630</v>
      </c>
      <c r="B170" s="92">
        <v>906</v>
      </c>
      <c r="C170" s="54" t="s">
        <v>282</v>
      </c>
      <c r="D170" s="50" t="s">
        <v>25</v>
      </c>
      <c r="E170" s="39"/>
      <c r="F170" s="230">
        <f>F171</f>
        <v>1850</v>
      </c>
      <c r="G170" s="230">
        <f t="shared" si="10"/>
        <v>350</v>
      </c>
      <c r="H170" s="264">
        <f t="shared" si="10"/>
        <v>0</v>
      </c>
      <c r="I170" s="230">
        <f t="shared" si="10"/>
        <v>1850</v>
      </c>
      <c r="J170" s="44"/>
      <c r="K170" s="1"/>
    </row>
    <row r="171" spans="1:11" s="6" customFormat="1" ht="12.75">
      <c r="A171" s="105" t="s">
        <v>301</v>
      </c>
      <c r="B171" s="142">
        <v>906</v>
      </c>
      <c r="C171" s="54" t="s">
        <v>282</v>
      </c>
      <c r="D171" s="50" t="s">
        <v>25</v>
      </c>
      <c r="E171" s="39" t="s">
        <v>56</v>
      </c>
      <c r="F171" s="230">
        <v>1850</v>
      </c>
      <c r="G171" s="230">
        <v>350</v>
      </c>
      <c r="H171" s="264"/>
      <c r="I171" s="230">
        <v>1850</v>
      </c>
      <c r="J171" s="55"/>
      <c r="K171" s="12"/>
    </row>
    <row r="172" spans="1:11" s="6" customFormat="1" ht="18.75">
      <c r="A172" s="110" t="s">
        <v>24</v>
      </c>
      <c r="B172" s="142">
        <v>906</v>
      </c>
      <c r="C172" s="54" t="s">
        <v>282</v>
      </c>
      <c r="D172" s="50"/>
      <c r="E172" s="39"/>
      <c r="F172" s="230">
        <f>F173</f>
        <v>2400</v>
      </c>
      <c r="G172" s="230">
        <f>G173</f>
        <v>0</v>
      </c>
      <c r="H172" s="230">
        <f>H173</f>
        <v>0</v>
      </c>
      <c r="I172" s="230">
        <f>I173</f>
        <v>2400</v>
      </c>
      <c r="J172" s="55"/>
      <c r="K172" s="12"/>
    </row>
    <row r="173" spans="1:11" s="6" customFormat="1" ht="12.75">
      <c r="A173" s="105" t="s">
        <v>301</v>
      </c>
      <c r="B173" s="142">
        <v>906</v>
      </c>
      <c r="C173" s="54" t="s">
        <v>282</v>
      </c>
      <c r="D173" s="50">
        <v>5220900</v>
      </c>
      <c r="E173" s="50">
        <v>900</v>
      </c>
      <c r="F173" s="230">
        <f>2400</f>
        <v>2400</v>
      </c>
      <c r="G173" s="230"/>
      <c r="H173" s="264"/>
      <c r="I173" s="230">
        <v>2400</v>
      </c>
      <c r="J173" s="55"/>
      <c r="K173" s="12"/>
    </row>
    <row r="174" spans="1:11" s="6" customFormat="1" ht="20.25">
      <c r="A174" s="105" t="s">
        <v>631</v>
      </c>
      <c r="B174" s="142">
        <v>906</v>
      </c>
      <c r="C174" s="54" t="s">
        <v>282</v>
      </c>
      <c r="D174" s="50"/>
      <c r="E174" s="50"/>
      <c r="F174" s="230">
        <f>F175</f>
        <v>5100</v>
      </c>
      <c r="G174" s="230">
        <f>G175</f>
        <v>0</v>
      </c>
      <c r="H174" s="230">
        <f>H175</f>
        <v>0</v>
      </c>
      <c r="I174" s="230">
        <f>I175</f>
        <v>5100</v>
      </c>
      <c r="J174" s="55"/>
      <c r="K174" s="12"/>
    </row>
    <row r="175" spans="1:11" s="6" customFormat="1" ht="12.75">
      <c r="A175" s="101" t="s">
        <v>632</v>
      </c>
      <c r="B175" s="142">
        <v>906</v>
      </c>
      <c r="C175" s="54" t="s">
        <v>282</v>
      </c>
      <c r="D175" s="50">
        <v>3450100</v>
      </c>
      <c r="E175" s="50">
        <v>900</v>
      </c>
      <c r="F175" s="230">
        <v>5100</v>
      </c>
      <c r="G175" s="230"/>
      <c r="H175" s="264"/>
      <c r="I175" s="230">
        <v>5100</v>
      </c>
      <c r="J175" s="55"/>
      <c r="K175" s="12"/>
    </row>
    <row r="176" spans="1:11" s="6" customFormat="1" ht="12.75">
      <c r="A176" s="364" t="s">
        <v>637</v>
      </c>
      <c r="B176" s="358">
        <v>906</v>
      </c>
      <c r="C176" s="197" t="s">
        <v>629</v>
      </c>
      <c r="D176" s="359"/>
      <c r="E176" s="359"/>
      <c r="F176" s="365">
        <f>F177+F186+F193</f>
        <v>160386.3765</v>
      </c>
      <c r="G176" s="365">
        <f>G177+G186+G193</f>
        <v>16270.982809999998</v>
      </c>
      <c r="H176" s="365">
        <f>H177+H186+H193</f>
        <v>5488.817</v>
      </c>
      <c r="I176" s="365">
        <f>I177+I186+I193</f>
        <v>151027.733</v>
      </c>
      <c r="J176" s="55"/>
      <c r="K176" s="12"/>
    </row>
    <row r="177" spans="1:11" s="6" customFormat="1" ht="12.75">
      <c r="A177" s="364" t="s">
        <v>466</v>
      </c>
      <c r="B177" s="358">
        <v>906</v>
      </c>
      <c r="C177" s="197" t="s">
        <v>302</v>
      </c>
      <c r="D177" s="359"/>
      <c r="E177" s="359"/>
      <c r="F177" s="365">
        <f>F178+F180+F182+F184</f>
        <v>41176.2719</v>
      </c>
      <c r="G177" s="365">
        <f>G178+G180+G182+G184</f>
        <v>0</v>
      </c>
      <c r="H177" s="365">
        <f>H178+H180+H182+H184</f>
        <v>2488.817</v>
      </c>
      <c r="I177" s="365">
        <f>I178+I180+I182+I184</f>
        <v>41176.272000000004</v>
      </c>
      <c r="J177" s="55"/>
      <c r="K177" s="12"/>
    </row>
    <row r="178" spans="1:11" s="6" customFormat="1" ht="20.25">
      <c r="A178" s="105" t="s">
        <v>640</v>
      </c>
      <c r="B178" s="142">
        <v>906</v>
      </c>
      <c r="C178" s="54" t="s">
        <v>302</v>
      </c>
      <c r="D178" s="201" t="s">
        <v>639</v>
      </c>
      <c r="E178" s="50"/>
      <c r="F178" s="230">
        <f>F179</f>
        <v>21436.4839</v>
      </c>
      <c r="G178" s="230">
        <f>G179</f>
        <v>0</v>
      </c>
      <c r="H178" s="230">
        <f>H179</f>
        <v>0</v>
      </c>
      <c r="I178" s="230">
        <f>I179</f>
        <v>21436.484</v>
      </c>
      <c r="J178" s="55"/>
      <c r="K178" s="12"/>
    </row>
    <row r="179" spans="1:11" s="6" customFormat="1" ht="12.75">
      <c r="A179" s="101" t="s">
        <v>26</v>
      </c>
      <c r="B179" s="142">
        <v>906</v>
      </c>
      <c r="C179" s="54" t="s">
        <v>302</v>
      </c>
      <c r="D179" s="201" t="s">
        <v>639</v>
      </c>
      <c r="E179" s="50">
        <v>900</v>
      </c>
      <c r="F179" s="230">
        <v>21436.4839</v>
      </c>
      <c r="G179" s="230"/>
      <c r="H179" s="264"/>
      <c r="I179" s="230">
        <v>21436.484</v>
      </c>
      <c r="J179" s="55"/>
      <c r="K179" s="12"/>
    </row>
    <row r="180" spans="1:11" s="6" customFormat="1" ht="20.25">
      <c r="A180" s="105" t="s">
        <v>640</v>
      </c>
      <c r="B180" s="142">
        <v>906</v>
      </c>
      <c r="C180" s="54" t="s">
        <v>302</v>
      </c>
      <c r="D180" s="201" t="s">
        <v>638</v>
      </c>
      <c r="E180" s="50"/>
      <c r="F180" s="230">
        <f>F181</f>
        <v>11310.971</v>
      </c>
      <c r="G180" s="230">
        <f>G181</f>
        <v>0</v>
      </c>
      <c r="H180" s="230">
        <f>H181</f>
        <v>0</v>
      </c>
      <c r="I180" s="230">
        <f>I181</f>
        <v>11310.971</v>
      </c>
      <c r="J180" s="55"/>
      <c r="K180" s="12"/>
    </row>
    <row r="181" spans="1:11" s="6" customFormat="1" ht="12.75">
      <c r="A181" s="101" t="s">
        <v>26</v>
      </c>
      <c r="B181" s="142">
        <v>906</v>
      </c>
      <c r="C181" s="54" t="s">
        <v>302</v>
      </c>
      <c r="D181" s="201" t="s">
        <v>638</v>
      </c>
      <c r="E181" s="50">
        <v>900</v>
      </c>
      <c r="F181" s="230">
        <f>11310.971</f>
        <v>11310.971</v>
      </c>
      <c r="G181" s="230"/>
      <c r="H181" s="264"/>
      <c r="I181" s="230">
        <v>11310.971</v>
      </c>
      <c r="J181" s="55"/>
      <c r="K181" s="12"/>
    </row>
    <row r="182" spans="1:11" s="6" customFormat="1" ht="20.25">
      <c r="A182" s="105" t="s">
        <v>277</v>
      </c>
      <c r="B182" s="142">
        <v>906</v>
      </c>
      <c r="C182" s="54" t="s">
        <v>302</v>
      </c>
      <c r="D182" s="210">
        <v>5220501</v>
      </c>
      <c r="E182" s="39"/>
      <c r="F182" s="230">
        <f>F183</f>
        <v>2488.817</v>
      </c>
      <c r="G182" s="230">
        <f>G183</f>
        <v>0</v>
      </c>
      <c r="H182" s="264">
        <f>H183</f>
        <v>2488.817</v>
      </c>
      <c r="I182" s="230">
        <f>I183</f>
        <v>2488.817</v>
      </c>
      <c r="J182" s="55"/>
      <c r="K182" s="12"/>
    </row>
    <row r="183" spans="1:11" s="6" customFormat="1" ht="12.75">
      <c r="A183" s="146" t="s">
        <v>462</v>
      </c>
      <c r="B183" s="142">
        <v>906</v>
      </c>
      <c r="C183" s="54" t="s">
        <v>302</v>
      </c>
      <c r="D183" s="210">
        <v>5220501</v>
      </c>
      <c r="E183" s="50" t="s">
        <v>463</v>
      </c>
      <c r="F183" s="230">
        <v>2488.817</v>
      </c>
      <c r="G183" s="230"/>
      <c r="H183" s="264">
        <f>F183</f>
        <v>2488.817</v>
      </c>
      <c r="I183" s="230">
        <v>2488.817</v>
      </c>
      <c r="J183" s="55"/>
      <c r="K183" s="12"/>
    </row>
    <row r="184" spans="1:11" s="6" customFormat="1" ht="21">
      <c r="A184" s="146" t="s">
        <v>471</v>
      </c>
      <c r="B184" s="142">
        <v>906</v>
      </c>
      <c r="C184" s="54" t="s">
        <v>302</v>
      </c>
      <c r="D184" s="210">
        <v>3520200</v>
      </c>
      <c r="E184" s="50"/>
      <c r="F184" s="230">
        <f>F185</f>
        <v>5940</v>
      </c>
      <c r="G184" s="230">
        <f>G185</f>
        <v>0</v>
      </c>
      <c r="H184" s="230">
        <f>H185</f>
        <v>0</v>
      </c>
      <c r="I184" s="230">
        <f>I185</f>
        <v>5940</v>
      </c>
      <c r="J184" s="55"/>
      <c r="K184" s="12"/>
    </row>
    <row r="185" spans="1:11" s="6" customFormat="1" ht="12.75">
      <c r="A185" s="101" t="s">
        <v>26</v>
      </c>
      <c r="B185" s="142">
        <v>906</v>
      </c>
      <c r="C185" s="54" t="s">
        <v>302</v>
      </c>
      <c r="D185" s="210">
        <v>3520200</v>
      </c>
      <c r="E185" s="50">
        <v>900</v>
      </c>
      <c r="F185" s="230">
        <v>5940</v>
      </c>
      <c r="G185" s="230"/>
      <c r="H185" s="264"/>
      <c r="I185" s="230">
        <v>5940</v>
      </c>
      <c r="J185" s="55"/>
      <c r="K185" s="12"/>
    </row>
    <row r="186" spans="1:11" s="6" customFormat="1" ht="12.75">
      <c r="A186" s="176" t="s">
        <v>193</v>
      </c>
      <c r="B186" s="358">
        <v>906</v>
      </c>
      <c r="C186" s="225" t="s">
        <v>782</v>
      </c>
      <c r="D186" s="366"/>
      <c r="E186" s="359"/>
      <c r="F186" s="365">
        <f>F187+F189+F191</f>
        <v>24217.746809999997</v>
      </c>
      <c r="G186" s="365">
        <f>G187+G189+G191</f>
        <v>16270.982809999998</v>
      </c>
      <c r="H186" s="365">
        <f>H187+H189+H191</f>
        <v>3000</v>
      </c>
      <c r="I186" s="365">
        <f>I187+I189+I191</f>
        <v>15509.45</v>
      </c>
      <c r="J186" s="55"/>
      <c r="K186" s="12"/>
    </row>
    <row r="187" spans="1:11" s="6" customFormat="1" ht="21">
      <c r="A187" s="146" t="s">
        <v>733</v>
      </c>
      <c r="B187" s="224" t="s">
        <v>576</v>
      </c>
      <c r="C187" s="225" t="s">
        <v>782</v>
      </c>
      <c r="D187" s="201" t="s">
        <v>577</v>
      </c>
      <c r="E187" s="201"/>
      <c r="F187" s="230">
        <f>F188</f>
        <v>3000</v>
      </c>
      <c r="G187" s="230">
        <f>G188</f>
        <v>0</v>
      </c>
      <c r="H187" s="264">
        <f>H188</f>
        <v>3000</v>
      </c>
      <c r="I187" s="230">
        <f>I188</f>
        <v>519.062</v>
      </c>
      <c r="J187" s="55"/>
      <c r="K187" s="12"/>
    </row>
    <row r="188" spans="1:11" s="6" customFormat="1" ht="12.75">
      <c r="A188" s="146" t="s">
        <v>462</v>
      </c>
      <c r="B188" s="224" t="s">
        <v>576</v>
      </c>
      <c r="C188" s="225" t="s">
        <v>782</v>
      </c>
      <c r="D188" s="201" t="s">
        <v>577</v>
      </c>
      <c r="E188" s="201" t="s">
        <v>346</v>
      </c>
      <c r="F188" s="230">
        <v>3000</v>
      </c>
      <c r="G188" s="230"/>
      <c r="H188" s="264">
        <f>F188</f>
        <v>3000</v>
      </c>
      <c r="I188" s="230">
        <v>519.062</v>
      </c>
      <c r="J188" s="55"/>
      <c r="K188" s="12"/>
    </row>
    <row r="189" spans="1:11" s="6" customFormat="1" ht="21">
      <c r="A189" s="146" t="s">
        <v>644</v>
      </c>
      <c r="B189" s="224" t="s">
        <v>576</v>
      </c>
      <c r="C189" s="225" t="s">
        <v>782</v>
      </c>
      <c r="D189" s="201" t="s">
        <v>641</v>
      </c>
      <c r="E189" s="201"/>
      <c r="F189" s="230">
        <f>F190</f>
        <v>16270.982809999998</v>
      </c>
      <c r="G189" s="230">
        <f>G190</f>
        <v>16270.982809999998</v>
      </c>
      <c r="H189" s="264">
        <f>H190</f>
        <v>0</v>
      </c>
      <c r="I189" s="230">
        <f>I190</f>
        <v>10098.236</v>
      </c>
      <c r="J189" s="55"/>
      <c r="K189" s="12"/>
    </row>
    <row r="190" spans="1:11" s="6" customFormat="1" ht="12.75">
      <c r="A190" s="146" t="s">
        <v>462</v>
      </c>
      <c r="B190" s="224" t="s">
        <v>576</v>
      </c>
      <c r="C190" s="225" t="s">
        <v>782</v>
      </c>
      <c r="D190" s="201" t="s">
        <v>641</v>
      </c>
      <c r="E190" s="201" t="s">
        <v>7</v>
      </c>
      <c r="F190" s="230">
        <f>20311.26-4040.27719</f>
        <v>16270.982809999998</v>
      </c>
      <c r="G190" s="230">
        <f>F190</f>
        <v>16270.982809999998</v>
      </c>
      <c r="H190" s="264"/>
      <c r="I190" s="230">
        <v>10098.236</v>
      </c>
      <c r="J190" s="55"/>
      <c r="K190" s="12"/>
    </row>
    <row r="191" spans="1:11" s="6" customFormat="1" ht="21">
      <c r="A191" s="146" t="s">
        <v>642</v>
      </c>
      <c r="B191" s="224" t="s">
        <v>576</v>
      </c>
      <c r="C191" s="225" t="s">
        <v>782</v>
      </c>
      <c r="D191" s="201" t="s">
        <v>643</v>
      </c>
      <c r="E191" s="201"/>
      <c r="F191" s="230">
        <f>F192</f>
        <v>4946.764</v>
      </c>
      <c r="G191" s="230">
        <f>G192</f>
        <v>0</v>
      </c>
      <c r="H191" s="230">
        <f>H192</f>
        <v>0</v>
      </c>
      <c r="I191" s="230">
        <f>I192</f>
        <v>4892.152</v>
      </c>
      <c r="J191" s="55"/>
      <c r="K191" s="12"/>
    </row>
    <row r="192" spans="1:11" s="6" customFormat="1" ht="12.75">
      <c r="A192" s="101" t="s">
        <v>26</v>
      </c>
      <c r="B192" s="224" t="s">
        <v>576</v>
      </c>
      <c r="C192" s="225" t="s">
        <v>782</v>
      </c>
      <c r="D192" s="201" t="s">
        <v>643</v>
      </c>
      <c r="E192" s="50">
        <v>900</v>
      </c>
      <c r="F192" s="230">
        <f>4946.764</f>
        <v>4946.764</v>
      </c>
      <c r="G192" s="230"/>
      <c r="H192" s="264"/>
      <c r="I192" s="230">
        <v>4892.152</v>
      </c>
      <c r="J192" s="55"/>
      <c r="K192" s="12"/>
    </row>
    <row r="193" spans="1:11" s="6" customFormat="1" ht="12.75">
      <c r="A193" s="101" t="s">
        <v>637</v>
      </c>
      <c r="B193" s="224" t="s">
        <v>576</v>
      </c>
      <c r="C193" s="225" t="s">
        <v>542</v>
      </c>
      <c r="D193" s="201"/>
      <c r="E193" s="50"/>
      <c r="F193" s="230">
        <f>F194+F196</f>
        <v>94992.35779000001</v>
      </c>
      <c r="G193" s="230">
        <f>G194+G196</f>
        <v>0</v>
      </c>
      <c r="H193" s="230">
        <f>H194+H196</f>
        <v>0</v>
      </c>
      <c r="I193" s="230">
        <f>I194+I196</f>
        <v>94342.011</v>
      </c>
      <c r="J193" s="55"/>
      <c r="K193" s="12"/>
    </row>
    <row r="194" spans="1:11" s="6" customFormat="1" ht="21">
      <c r="A194" s="146" t="s">
        <v>644</v>
      </c>
      <c r="B194" s="224" t="s">
        <v>576</v>
      </c>
      <c r="C194" s="225" t="s">
        <v>542</v>
      </c>
      <c r="D194" s="201" t="s">
        <v>641</v>
      </c>
      <c r="E194" s="201"/>
      <c r="F194" s="230">
        <f>F195</f>
        <v>25307.02099</v>
      </c>
      <c r="G194" s="230">
        <f>G195</f>
        <v>0</v>
      </c>
      <c r="H194" s="230">
        <f>H195</f>
        <v>0</v>
      </c>
      <c r="I194" s="230">
        <f>I195</f>
        <v>24669.249</v>
      </c>
      <c r="J194" s="55"/>
      <c r="K194" s="12"/>
    </row>
    <row r="195" spans="1:11" s="6" customFormat="1" ht="12.75">
      <c r="A195" s="146" t="s">
        <v>462</v>
      </c>
      <c r="B195" s="224" t="s">
        <v>576</v>
      </c>
      <c r="C195" s="225" t="s">
        <v>542</v>
      </c>
      <c r="D195" s="201" t="s">
        <v>641</v>
      </c>
      <c r="E195" s="50">
        <v>900</v>
      </c>
      <c r="F195" s="230">
        <f>21266.7438+4040.27719</f>
        <v>25307.02099</v>
      </c>
      <c r="G195" s="230"/>
      <c r="H195" s="264"/>
      <c r="I195" s="230">
        <v>24669.249</v>
      </c>
      <c r="J195" s="55"/>
      <c r="K195" s="12"/>
    </row>
    <row r="196" spans="1:11" s="6" customFormat="1" ht="12.75">
      <c r="A196" s="146" t="s">
        <v>541</v>
      </c>
      <c r="B196" s="224" t="s">
        <v>576</v>
      </c>
      <c r="C196" s="225" t="s">
        <v>542</v>
      </c>
      <c r="D196" s="201" t="s">
        <v>398</v>
      </c>
      <c r="E196" s="50"/>
      <c r="F196" s="230">
        <v>69685.3368</v>
      </c>
      <c r="G196" s="230"/>
      <c r="H196" s="264"/>
      <c r="I196" s="230">
        <v>69672.762</v>
      </c>
      <c r="J196" s="55"/>
      <c r="K196" s="12"/>
    </row>
    <row r="197" spans="1:11" s="6" customFormat="1" ht="12.75">
      <c r="A197" s="146" t="s">
        <v>497</v>
      </c>
      <c r="B197" s="224" t="s">
        <v>576</v>
      </c>
      <c r="C197" s="225" t="s">
        <v>542</v>
      </c>
      <c r="D197" s="201" t="s">
        <v>399</v>
      </c>
      <c r="E197" s="50"/>
      <c r="F197" s="230">
        <v>0</v>
      </c>
      <c r="G197" s="230"/>
      <c r="H197" s="264"/>
      <c r="I197" s="230"/>
      <c r="J197" s="55"/>
      <c r="K197" s="12"/>
    </row>
    <row r="198" spans="1:11" s="6" customFormat="1" ht="12.75">
      <c r="A198" s="146" t="s">
        <v>26</v>
      </c>
      <c r="B198" s="224" t="s">
        <v>576</v>
      </c>
      <c r="C198" s="225" t="s">
        <v>542</v>
      </c>
      <c r="D198" s="201" t="s">
        <v>399</v>
      </c>
      <c r="E198" s="50">
        <v>900</v>
      </c>
      <c r="F198" s="230">
        <v>0</v>
      </c>
      <c r="G198" s="230"/>
      <c r="H198" s="264"/>
      <c r="I198" s="230"/>
      <c r="J198" s="55"/>
      <c r="K198" s="12"/>
    </row>
    <row r="199" spans="1:11" s="6" customFormat="1" ht="30.75">
      <c r="A199" s="146" t="s">
        <v>509</v>
      </c>
      <c r="B199" s="224" t="s">
        <v>576</v>
      </c>
      <c r="C199" s="225" t="s">
        <v>542</v>
      </c>
      <c r="D199" s="201" t="s">
        <v>400</v>
      </c>
      <c r="E199" s="50"/>
      <c r="F199" s="230">
        <v>69500.1438</v>
      </c>
      <c r="G199" s="230">
        <v>69500.1438</v>
      </c>
      <c r="H199" s="230">
        <v>69500.1438</v>
      </c>
      <c r="I199" s="230">
        <v>69492.762</v>
      </c>
      <c r="J199" s="55"/>
      <c r="K199" s="12"/>
    </row>
    <row r="200" spans="1:11" s="6" customFormat="1" ht="12.75">
      <c r="A200" s="146" t="s">
        <v>26</v>
      </c>
      <c r="B200" s="224" t="s">
        <v>576</v>
      </c>
      <c r="C200" s="225" t="s">
        <v>542</v>
      </c>
      <c r="D200" s="201" t="s">
        <v>400</v>
      </c>
      <c r="E200" s="50">
        <v>900</v>
      </c>
      <c r="F200" s="230">
        <v>69500.1438</v>
      </c>
      <c r="G200" s="230"/>
      <c r="H200" s="264"/>
      <c r="I200" s="230">
        <v>69492.762</v>
      </c>
      <c r="J200" s="55"/>
      <c r="K200" s="12"/>
    </row>
    <row r="201" spans="1:11" s="6" customFormat="1" ht="30.75">
      <c r="A201" s="146" t="s">
        <v>513</v>
      </c>
      <c r="B201" s="224" t="s">
        <v>576</v>
      </c>
      <c r="C201" s="225" t="s">
        <v>542</v>
      </c>
      <c r="D201" s="201" t="s">
        <v>401</v>
      </c>
      <c r="E201" s="50"/>
      <c r="F201" s="230">
        <v>185.193</v>
      </c>
      <c r="G201" s="230">
        <v>185.193</v>
      </c>
      <c r="H201" s="230">
        <v>185.193</v>
      </c>
      <c r="I201" s="230">
        <v>180</v>
      </c>
      <c r="J201" s="55"/>
      <c r="K201" s="12"/>
    </row>
    <row r="202" spans="1:11" s="6" customFormat="1" ht="12.75">
      <c r="A202" s="146" t="s">
        <v>26</v>
      </c>
      <c r="B202" s="224" t="s">
        <v>576</v>
      </c>
      <c r="C202" s="225" t="s">
        <v>542</v>
      </c>
      <c r="D202" s="201" t="s">
        <v>401</v>
      </c>
      <c r="E202" s="50">
        <v>900</v>
      </c>
      <c r="F202" s="230">
        <v>185.193</v>
      </c>
      <c r="G202" s="230"/>
      <c r="H202" s="264"/>
      <c r="I202" s="230">
        <v>180</v>
      </c>
      <c r="J202" s="55"/>
      <c r="K202" s="12"/>
    </row>
    <row r="203" spans="1:11" s="6" customFormat="1" ht="12.75">
      <c r="A203" s="176" t="s">
        <v>755</v>
      </c>
      <c r="B203" s="367" t="s">
        <v>576</v>
      </c>
      <c r="C203" s="368" t="s">
        <v>756</v>
      </c>
      <c r="D203" s="369"/>
      <c r="E203" s="359"/>
      <c r="F203" s="365">
        <v>33694.9632</v>
      </c>
      <c r="G203" s="230"/>
      <c r="H203" s="264"/>
      <c r="I203" s="230">
        <v>33480.343</v>
      </c>
      <c r="J203" s="55"/>
      <c r="K203" s="12"/>
    </row>
    <row r="204" spans="1:11" s="6" customFormat="1" ht="12.75">
      <c r="A204" s="101" t="s">
        <v>711</v>
      </c>
      <c r="B204" s="224" t="s">
        <v>576</v>
      </c>
      <c r="C204" s="225" t="s">
        <v>712</v>
      </c>
      <c r="D204" s="201"/>
      <c r="E204" s="50"/>
      <c r="F204" s="230">
        <v>33694.9632</v>
      </c>
      <c r="G204" s="230"/>
      <c r="H204" s="264"/>
      <c r="I204" s="230">
        <v>33480.343</v>
      </c>
      <c r="J204" s="55"/>
      <c r="K204" s="12"/>
    </row>
    <row r="205" spans="1:11" s="6" customFormat="1" ht="12.75">
      <c r="A205" s="101" t="s">
        <v>402</v>
      </c>
      <c r="B205" s="224" t="s">
        <v>576</v>
      </c>
      <c r="C205" s="225" t="s">
        <v>712</v>
      </c>
      <c r="D205" s="201" t="s">
        <v>403</v>
      </c>
      <c r="E205" s="50"/>
      <c r="F205" s="230">
        <v>101.567</v>
      </c>
      <c r="G205" s="230">
        <v>101.567</v>
      </c>
      <c r="H205" s="230">
        <v>101.567</v>
      </c>
      <c r="I205" s="230">
        <v>101.567</v>
      </c>
      <c r="J205" s="55"/>
      <c r="K205" s="12"/>
    </row>
    <row r="206" spans="1:11" s="6" customFormat="1" ht="12.75">
      <c r="A206" s="101" t="s">
        <v>26</v>
      </c>
      <c r="B206" s="224" t="s">
        <v>576</v>
      </c>
      <c r="C206" s="225" t="s">
        <v>712</v>
      </c>
      <c r="D206" s="201" t="s">
        <v>403</v>
      </c>
      <c r="E206" s="50">
        <v>900</v>
      </c>
      <c r="F206" s="230">
        <v>101.567</v>
      </c>
      <c r="G206" s="230"/>
      <c r="H206" s="264"/>
      <c r="I206" s="230">
        <v>101.567</v>
      </c>
      <c r="J206" s="55"/>
      <c r="K206" s="12"/>
    </row>
    <row r="207" spans="1:11" s="6" customFormat="1" ht="12.75">
      <c r="A207" s="101" t="s">
        <v>81</v>
      </c>
      <c r="B207" s="224" t="s">
        <v>576</v>
      </c>
      <c r="C207" s="225" t="s">
        <v>712</v>
      </c>
      <c r="D207" s="201" t="s">
        <v>713</v>
      </c>
      <c r="E207" s="50"/>
      <c r="F207" s="230">
        <v>32334.156</v>
      </c>
      <c r="G207" s="230"/>
      <c r="H207" s="264"/>
      <c r="I207" s="230">
        <v>32334.156</v>
      </c>
      <c r="J207" s="55"/>
      <c r="K207" s="12"/>
    </row>
    <row r="208" spans="1:11" s="6" customFormat="1" ht="40.5">
      <c r="A208" s="101" t="s">
        <v>740</v>
      </c>
      <c r="B208" s="224" t="s">
        <v>576</v>
      </c>
      <c r="C208" s="225" t="s">
        <v>712</v>
      </c>
      <c r="D208" s="201" t="s">
        <v>404</v>
      </c>
      <c r="E208" s="50"/>
      <c r="F208" s="230">
        <v>11000</v>
      </c>
      <c r="G208" s="230"/>
      <c r="H208" s="264"/>
      <c r="I208" s="230">
        <v>11000</v>
      </c>
      <c r="J208" s="55"/>
      <c r="K208" s="12"/>
    </row>
    <row r="209" spans="1:11" s="6" customFormat="1" ht="12.75">
      <c r="A209" s="101" t="s">
        <v>66</v>
      </c>
      <c r="B209" s="224" t="s">
        <v>576</v>
      </c>
      <c r="C209" s="225" t="s">
        <v>712</v>
      </c>
      <c r="D209" s="201" t="s">
        <v>404</v>
      </c>
      <c r="E209" s="50" t="s">
        <v>67</v>
      </c>
      <c r="F209" s="230">
        <v>11000</v>
      </c>
      <c r="G209" s="230"/>
      <c r="H209" s="264"/>
      <c r="I209" s="230">
        <v>11000</v>
      </c>
      <c r="J209" s="55"/>
      <c r="K209" s="12"/>
    </row>
    <row r="210" spans="1:11" s="6" customFormat="1" ht="12.75">
      <c r="A210" s="101" t="s">
        <v>505</v>
      </c>
      <c r="B210" s="224"/>
      <c r="C210" s="225"/>
      <c r="D210" s="201"/>
      <c r="E210" s="50"/>
      <c r="F210" s="230"/>
      <c r="G210" s="230"/>
      <c r="H210" s="264"/>
      <c r="I210" s="230"/>
      <c r="J210" s="55"/>
      <c r="K210" s="12"/>
    </row>
    <row r="211" spans="1:11" s="6" customFormat="1" ht="40.5">
      <c r="A211" s="101" t="s">
        <v>741</v>
      </c>
      <c r="B211" s="224" t="s">
        <v>576</v>
      </c>
      <c r="C211" s="225" t="s">
        <v>272</v>
      </c>
      <c r="D211" s="201" t="s">
        <v>405</v>
      </c>
      <c r="E211" s="50"/>
      <c r="F211" s="230">
        <v>430</v>
      </c>
      <c r="G211" s="230"/>
      <c r="H211" s="264"/>
      <c r="I211" s="230">
        <v>430</v>
      </c>
      <c r="J211" s="55"/>
      <c r="K211" s="12"/>
    </row>
    <row r="212" spans="1:11" s="6" customFormat="1" ht="12.75">
      <c r="A212" s="101" t="s">
        <v>66</v>
      </c>
      <c r="B212" s="224" t="s">
        <v>576</v>
      </c>
      <c r="C212" s="225" t="s">
        <v>272</v>
      </c>
      <c r="D212" s="201" t="s">
        <v>405</v>
      </c>
      <c r="E212" s="50" t="s">
        <v>67</v>
      </c>
      <c r="F212" s="230">
        <v>430</v>
      </c>
      <c r="G212" s="230"/>
      <c r="H212" s="264"/>
      <c r="I212" s="230">
        <v>430</v>
      </c>
      <c r="J212" s="55"/>
      <c r="K212" s="12"/>
    </row>
    <row r="213" spans="1:11" s="6" customFormat="1" ht="40.5">
      <c r="A213" s="101" t="s">
        <v>406</v>
      </c>
      <c r="B213" s="224" t="s">
        <v>576</v>
      </c>
      <c r="C213" s="225" t="s">
        <v>272</v>
      </c>
      <c r="D213" s="201" t="s">
        <v>407</v>
      </c>
      <c r="E213" s="50"/>
      <c r="F213" s="230">
        <v>20904.156</v>
      </c>
      <c r="G213" s="230"/>
      <c r="H213" s="264"/>
      <c r="I213" s="230">
        <v>20904.156</v>
      </c>
      <c r="J213" s="55"/>
      <c r="K213" s="12"/>
    </row>
    <row r="214" spans="1:11" s="6" customFormat="1" ht="12.75">
      <c r="A214" s="101" t="s">
        <v>66</v>
      </c>
      <c r="B214" s="224" t="s">
        <v>576</v>
      </c>
      <c r="C214" s="225" t="s">
        <v>272</v>
      </c>
      <c r="D214" s="201" t="s">
        <v>407</v>
      </c>
      <c r="E214" s="50" t="s">
        <v>67</v>
      </c>
      <c r="F214" s="230">
        <v>20904.156</v>
      </c>
      <c r="G214" s="230"/>
      <c r="H214" s="264"/>
      <c r="I214" s="230">
        <v>20904.156</v>
      </c>
      <c r="J214" s="55"/>
      <c r="K214" s="12"/>
    </row>
    <row r="215" spans="1:11" s="6" customFormat="1" ht="12.75">
      <c r="A215" s="101"/>
      <c r="B215" s="224"/>
      <c r="C215" s="225"/>
      <c r="D215" s="201"/>
      <c r="E215" s="50"/>
      <c r="F215" s="230"/>
      <c r="G215" s="230"/>
      <c r="H215" s="264"/>
      <c r="I215" s="230"/>
      <c r="J215" s="55"/>
      <c r="K215" s="12"/>
    </row>
    <row r="216" spans="1:11" s="6" customFormat="1" ht="12.75">
      <c r="A216" s="101" t="s">
        <v>408</v>
      </c>
      <c r="B216" s="224" t="s">
        <v>576</v>
      </c>
      <c r="C216" s="225" t="s">
        <v>272</v>
      </c>
      <c r="D216" s="201" t="s">
        <v>409</v>
      </c>
      <c r="E216" s="50"/>
      <c r="F216" s="230">
        <v>358.128</v>
      </c>
      <c r="G216" s="230"/>
      <c r="H216" s="264"/>
      <c r="I216" s="230">
        <v>358.128</v>
      </c>
      <c r="J216" s="55"/>
      <c r="K216" s="12"/>
    </row>
    <row r="217" spans="1:11" s="6" customFormat="1" ht="12.75">
      <c r="A217" s="101" t="s">
        <v>66</v>
      </c>
      <c r="B217" s="224" t="s">
        <v>576</v>
      </c>
      <c r="C217" s="225" t="s">
        <v>272</v>
      </c>
      <c r="D217" s="201" t="s">
        <v>409</v>
      </c>
      <c r="E217" s="50" t="s">
        <v>67</v>
      </c>
      <c r="F217" s="230">
        <v>358.128</v>
      </c>
      <c r="G217" s="230"/>
      <c r="H217" s="264"/>
      <c r="I217" s="230">
        <v>358.128</v>
      </c>
      <c r="J217" s="55"/>
      <c r="K217" s="12"/>
    </row>
    <row r="218" spans="1:11" s="1" customFormat="1" ht="11.25">
      <c r="A218" s="148" t="s">
        <v>410</v>
      </c>
      <c r="B218" s="54">
        <v>906</v>
      </c>
      <c r="C218" s="54">
        <v>1003</v>
      </c>
      <c r="D218" s="54">
        <v>1040200</v>
      </c>
      <c r="E218" s="54"/>
      <c r="F218" s="252">
        <v>401.1121</v>
      </c>
      <c r="G218" s="252" t="e">
        <f>G219</f>
        <v>#REF!</v>
      </c>
      <c r="H218" s="266" t="e">
        <f>H219</f>
        <v>#REF!</v>
      </c>
      <c r="I218" s="252">
        <f>I219</f>
        <v>401.112</v>
      </c>
      <c r="J218" s="25"/>
      <c r="K218" s="3"/>
    </row>
    <row r="219" spans="1:11" s="12" customFormat="1" ht="12.75">
      <c r="A219" s="134" t="s">
        <v>26</v>
      </c>
      <c r="B219" s="57">
        <v>906</v>
      </c>
      <c r="C219" s="57">
        <v>1003</v>
      </c>
      <c r="D219" s="57">
        <v>1040200</v>
      </c>
      <c r="E219" s="57">
        <v>900</v>
      </c>
      <c r="F219" s="247">
        <v>401.1121</v>
      </c>
      <c r="G219" s="249" t="e">
        <f>G220+#REF!+#REF!+#REF!</f>
        <v>#REF!</v>
      </c>
      <c r="H219" s="333" t="e">
        <f>H220+#REF!+#REF!+#REF!</f>
        <v>#REF!</v>
      </c>
      <c r="I219" s="249">
        <v>401.112</v>
      </c>
      <c r="J219" s="44"/>
      <c r="K219" s="1"/>
    </row>
    <row r="220" spans="1:11" s="3" customFormat="1" ht="12.75">
      <c r="A220" s="181"/>
      <c r="B220" s="37"/>
      <c r="C220" s="50"/>
      <c r="D220" s="37"/>
      <c r="E220" s="226"/>
      <c r="F220" s="253"/>
      <c r="G220" s="253">
        <f>G221</f>
        <v>0</v>
      </c>
      <c r="H220" s="253">
        <f>H221</f>
        <v>500</v>
      </c>
      <c r="I220" s="351"/>
      <c r="J220" s="46"/>
      <c r="K220" s="5"/>
    </row>
    <row r="221" spans="1:11" s="1" customFormat="1" ht="12.75">
      <c r="A221" s="27" t="s">
        <v>411</v>
      </c>
      <c r="B221" s="36">
        <v>906</v>
      </c>
      <c r="C221" s="50">
        <v>1003</v>
      </c>
      <c r="D221" s="37">
        <v>795</v>
      </c>
      <c r="E221" s="36"/>
      <c r="F221" s="254">
        <v>500</v>
      </c>
      <c r="G221" s="254">
        <f>G223</f>
        <v>0</v>
      </c>
      <c r="H221" s="265">
        <f>H223</f>
        <v>500</v>
      </c>
      <c r="I221" s="254">
        <f>I223</f>
        <v>285.38</v>
      </c>
      <c r="J221" s="55"/>
      <c r="K221" s="12"/>
    </row>
    <row r="222" spans="1:11" s="1" customFormat="1" ht="18.75">
      <c r="A222" s="27" t="s">
        <v>575</v>
      </c>
      <c r="B222" s="36">
        <v>906</v>
      </c>
      <c r="C222" s="50" t="s">
        <v>712</v>
      </c>
      <c r="D222" s="37" t="s">
        <v>17</v>
      </c>
      <c r="E222" s="36"/>
      <c r="F222" s="254">
        <v>500</v>
      </c>
      <c r="G222" s="254"/>
      <c r="H222" s="265"/>
      <c r="I222" s="254">
        <v>285.38</v>
      </c>
      <c r="J222" s="55"/>
      <c r="K222" s="12"/>
    </row>
    <row r="223" spans="1:11" s="1" customFormat="1" ht="12.75">
      <c r="A223" s="105" t="s">
        <v>26</v>
      </c>
      <c r="B223" s="36">
        <v>906</v>
      </c>
      <c r="C223" s="50">
        <v>1003</v>
      </c>
      <c r="D223" s="37">
        <v>7950380</v>
      </c>
      <c r="E223" s="36">
        <v>900</v>
      </c>
      <c r="F223" s="254">
        <v>500</v>
      </c>
      <c r="G223" s="254"/>
      <c r="H223" s="265">
        <f>F223</f>
        <v>500</v>
      </c>
      <c r="I223" s="254">
        <v>285.38</v>
      </c>
      <c r="J223" s="55"/>
      <c r="K223" s="12"/>
    </row>
    <row r="224" spans="1:11" s="15" customFormat="1" ht="22.5">
      <c r="A224" s="113" t="s">
        <v>198</v>
      </c>
      <c r="B224" s="197">
        <v>909</v>
      </c>
      <c r="C224" s="197"/>
      <c r="D224" s="197"/>
      <c r="E224" s="197"/>
      <c r="F224" s="215">
        <f>F225+F233+F237</f>
        <v>6724.799999999999</v>
      </c>
      <c r="G224" s="215">
        <f>G225+G233+G237</f>
        <v>6724.799999999999</v>
      </c>
      <c r="H224" s="334">
        <f>H225+H233+H237</f>
        <v>0</v>
      </c>
      <c r="I224" s="215">
        <f>I225+I233+I237</f>
        <v>6716.272</v>
      </c>
      <c r="J224" s="61"/>
      <c r="K224" s="14"/>
    </row>
    <row r="225" spans="1:11" s="12" customFormat="1" ht="33.75">
      <c r="A225" s="124" t="s">
        <v>309</v>
      </c>
      <c r="B225" s="126">
        <v>909</v>
      </c>
      <c r="C225" s="52" t="s">
        <v>310</v>
      </c>
      <c r="D225" s="52"/>
      <c r="E225" s="52"/>
      <c r="F225" s="239">
        <f>F226</f>
        <v>6306.299999999999</v>
      </c>
      <c r="G225" s="239">
        <f>G226</f>
        <v>6306.299999999999</v>
      </c>
      <c r="H225" s="298">
        <f>H226</f>
        <v>0</v>
      </c>
      <c r="I225" s="239">
        <f>I226</f>
        <v>6300.249</v>
      </c>
      <c r="J225" s="62"/>
      <c r="K225" s="7"/>
    </row>
    <row r="226" spans="1:11" s="3" customFormat="1" ht="12.75">
      <c r="A226" s="91" t="s">
        <v>14</v>
      </c>
      <c r="B226" s="92">
        <v>909</v>
      </c>
      <c r="C226" s="50" t="s">
        <v>310</v>
      </c>
      <c r="D226" s="50" t="s">
        <v>665</v>
      </c>
      <c r="E226" s="50"/>
      <c r="F226" s="240">
        <f>F227+F229+F231</f>
        <v>6306.299999999999</v>
      </c>
      <c r="G226" s="240">
        <f>G227+G229+G231</f>
        <v>6306.299999999999</v>
      </c>
      <c r="H226" s="257">
        <f>H227+H229+H231</f>
        <v>0</v>
      </c>
      <c r="I226" s="240">
        <f>I227+I229+I231</f>
        <v>6300.249</v>
      </c>
      <c r="J226" s="26"/>
      <c r="K226" s="2"/>
    </row>
    <row r="227" spans="1:11" s="3" customFormat="1" ht="20.25">
      <c r="A227" s="105" t="s">
        <v>326</v>
      </c>
      <c r="B227" s="142">
        <v>909</v>
      </c>
      <c r="C227" s="23" t="s">
        <v>310</v>
      </c>
      <c r="D227" s="23" t="s">
        <v>327</v>
      </c>
      <c r="E227" s="23"/>
      <c r="F227" s="241">
        <f>F228</f>
        <v>856.3</v>
      </c>
      <c r="G227" s="241">
        <f>G228</f>
        <v>856.3</v>
      </c>
      <c r="H227" s="259">
        <f>H228</f>
        <v>0</v>
      </c>
      <c r="I227" s="241">
        <f>I228</f>
        <v>853.042</v>
      </c>
      <c r="J227" s="26"/>
      <c r="K227" s="2"/>
    </row>
    <row r="228" spans="1:11" s="3" customFormat="1" ht="12.75">
      <c r="A228" s="105" t="s">
        <v>26</v>
      </c>
      <c r="B228" s="142">
        <v>909</v>
      </c>
      <c r="C228" s="23" t="s">
        <v>310</v>
      </c>
      <c r="D228" s="23" t="s">
        <v>327</v>
      </c>
      <c r="E228" s="36">
        <v>900</v>
      </c>
      <c r="F228" s="241">
        <v>856.3</v>
      </c>
      <c r="G228" s="239">
        <f>F228</f>
        <v>856.3</v>
      </c>
      <c r="H228" s="259"/>
      <c r="I228" s="241">
        <v>853.042</v>
      </c>
      <c r="J228" s="26"/>
      <c r="K228" s="2"/>
    </row>
    <row r="229" spans="1:11" s="3" customFormat="1" ht="20.25">
      <c r="A229" s="105" t="s">
        <v>328</v>
      </c>
      <c r="B229" s="142">
        <v>909</v>
      </c>
      <c r="C229" s="23" t="s">
        <v>310</v>
      </c>
      <c r="D229" s="23" t="s">
        <v>329</v>
      </c>
      <c r="E229" s="23"/>
      <c r="F229" s="241">
        <f>F230</f>
        <v>1169.805</v>
      </c>
      <c r="G229" s="241">
        <f>G230</f>
        <v>1169.805</v>
      </c>
      <c r="H229" s="259">
        <f>H230</f>
        <v>0</v>
      </c>
      <c r="I229" s="241">
        <f>I230</f>
        <v>1169.805</v>
      </c>
      <c r="J229" s="26"/>
      <c r="K229" s="2"/>
    </row>
    <row r="230" spans="1:10" s="7" customFormat="1" ht="9.75">
      <c r="A230" s="105" t="s">
        <v>26</v>
      </c>
      <c r="B230" s="142">
        <v>909</v>
      </c>
      <c r="C230" s="23" t="s">
        <v>310</v>
      </c>
      <c r="D230" s="23" t="s">
        <v>329</v>
      </c>
      <c r="E230" s="36">
        <v>900</v>
      </c>
      <c r="F230" s="241">
        <v>1169.805</v>
      </c>
      <c r="G230" s="241">
        <f>F230</f>
        <v>1169.805</v>
      </c>
      <c r="H230" s="259"/>
      <c r="I230" s="241">
        <v>1169.805</v>
      </c>
      <c r="J230" s="62"/>
    </row>
    <row r="231" spans="1:11" s="12" customFormat="1" ht="12.75">
      <c r="A231" s="105" t="s">
        <v>330</v>
      </c>
      <c r="B231" s="142">
        <v>909</v>
      </c>
      <c r="C231" s="23" t="s">
        <v>310</v>
      </c>
      <c r="D231" s="23" t="s">
        <v>331</v>
      </c>
      <c r="E231" s="23"/>
      <c r="F231" s="241">
        <f>F232</f>
        <v>4280.195</v>
      </c>
      <c r="G231" s="241">
        <f>G232</f>
        <v>4280.195</v>
      </c>
      <c r="H231" s="259">
        <f>H232</f>
        <v>0</v>
      </c>
      <c r="I231" s="241">
        <f>I232</f>
        <v>4277.402</v>
      </c>
      <c r="J231" s="49"/>
      <c r="K231" s="11"/>
    </row>
    <row r="232" spans="1:11" s="14" customFormat="1" ht="11.25">
      <c r="A232" s="105" t="s">
        <v>26</v>
      </c>
      <c r="B232" s="142">
        <v>909</v>
      </c>
      <c r="C232" s="23" t="s">
        <v>310</v>
      </c>
      <c r="D232" s="23" t="s">
        <v>331</v>
      </c>
      <c r="E232" s="36">
        <v>900</v>
      </c>
      <c r="F232" s="241">
        <v>4280.195</v>
      </c>
      <c r="G232" s="239">
        <f>F232</f>
        <v>4280.195</v>
      </c>
      <c r="H232" s="259"/>
      <c r="I232" s="241">
        <v>4277.402</v>
      </c>
      <c r="J232" s="66"/>
      <c r="K232" s="16"/>
    </row>
    <row r="233" spans="1:11" s="14" customFormat="1" ht="30">
      <c r="A233" s="105" t="s">
        <v>34</v>
      </c>
      <c r="B233" s="133">
        <v>909</v>
      </c>
      <c r="C233" s="50" t="s">
        <v>777</v>
      </c>
      <c r="D233" s="54" t="s">
        <v>753</v>
      </c>
      <c r="E233" s="54"/>
      <c r="F233" s="249">
        <f aca="true" t="shared" si="11" ref="F233:I235">F234</f>
        <v>258.5</v>
      </c>
      <c r="G233" s="249">
        <f t="shared" si="11"/>
        <v>258.5</v>
      </c>
      <c r="H233" s="333">
        <f t="shared" si="11"/>
        <v>0</v>
      </c>
      <c r="I233" s="249">
        <f t="shared" si="11"/>
        <v>256.023</v>
      </c>
      <c r="J233" s="66"/>
      <c r="K233" s="16"/>
    </row>
    <row r="234" spans="1:11" s="14" customFormat="1" ht="12.75">
      <c r="A234" s="91" t="s">
        <v>35</v>
      </c>
      <c r="B234" s="133">
        <v>909</v>
      </c>
      <c r="C234" s="50" t="s">
        <v>777</v>
      </c>
      <c r="D234" s="54" t="s">
        <v>36</v>
      </c>
      <c r="E234" s="54"/>
      <c r="F234" s="249">
        <f t="shared" si="11"/>
        <v>258.5</v>
      </c>
      <c r="G234" s="249">
        <f t="shared" si="11"/>
        <v>258.5</v>
      </c>
      <c r="H234" s="333">
        <f t="shared" si="11"/>
        <v>0</v>
      </c>
      <c r="I234" s="249">
        <f t="shared" si="11"/>
        <v>256.023</v>
      </c>
      <c r="J234" s="66"/>
      <c r="K234" s="16"/>
    </row>
    <row r="235" spans="1:11" s="14" customFormat="1" ht="20.25">
      <c r="A235" s="91" t="s">
        <v>37</v>
      </c>
      <c r="B235" s="133">
        <v>909</v>
      </c>
      <c r="C235" s="50" t="s">
        <v>777</v>
      </c>
      <c r="D235" s="54" t="s">
        <v>38</v>
      </c>
      <c r="E235" s="54"/>
      <c r="F235" s="249">
        <f t="shared" si="11"/>
        <v>258.5</v>
      </c>
      <c r="G235" s="249">
        <f t="shared" si="11"/>
        <v>258.5</v>
      </c>
      <c r="H235" s="333">
        <f t="shared" si="11"/>
        <v>0</v>
      </c>
      <c r="I235" s="249">
        <f t="shared" si="11"/>
        <v>256.023</v>
      </c>
      <c r="J235" s="66"/>
      <c r="K235" s="16"/>
    </row>
    <row r="236" spans="1:11" s="14" customFormat="1" ht="12.75">
      <c r="A236" s="105" t="s">
        <v>39</v>
      </c>
      <c r="B236" s="133">
        <v>909</v>
      </c>
      <c r="C236" s="50" t="s">
        <v>777</v>
      </c>
      <c r="D236" s="54" t="s">
        <v>38</v>
      </c>
      <c r="E236" s="54" t="s">
        <v>40</v>
      </c>
      <c r="F236" s="249">
        <v>258.5</v>
      </c>
      <c r="G236" s="249">
        <f>F236</f>
        <v>258.5</v>
      </c>
      <c r="H236" s="259"/>
      <c r="I236" s="241">
        <v>256.023</v>
      </c>
      <c r="J236" s="66"/>
      <c r="K236" s="16"/>
    </row>
    <row r="237" spans="1:11" s="14" customFormat="1" ht="9.75">
      <c r="A237" s="137" t="s">
        <v>57</v>
      </c>
      <c r="B237" s="128">
        <v>909</v>
      </c>
      <c r="C237" s="37" t="s">
        <v>695</v>
      </c>
      <c r="D237" s="50" t="s">
        <v>62</v>
      </c>
      <c r="E237" s="24"/>
      <c r="F237" s="242">
        <f>F238</f>
        <v>160</v>
      </c>
      <c r="G237" s="242">
        <f>G238</f>
        <v>160</v>
      </c>
      <c r="H237" s="256">
        <f>H238</f>
        <v>0</v>
      </c>
      <c r="I237" s="242">
        <f>I238</f>
        <v>160</v>
      </c>
      <c r="J237" s="66"/>
      <c r="K237" s="16"/>
    </row>
    <row r="238" spans="1:11" s="14" customFormat="1" ht="11.25">
      <c r="A238" s="105" t="s">
        <v>55</v>
      </c>
      <c r="B238" s="128">
        <v>909</v>
      </c>
      <c r="C238" s="37" t="s">
        <v>695</v>
      </c>
      <c r="D238" s="50" t="s">
        <v>62</v>
      </c>
      <c r="E238" s="24" t="s">
        <v>56</v>
      </c>
      <c r="F238" s="242">
        <v>160</v>
      </c>
      <c r="G238" s="252">
        <f>F238</f>
        <v>160</v>
      </c>
      <c r="H238" s="256"/>
      <c r="I238" s="242">
        <v>160</v>
      </c>
      <c r="J238" s="66"/>
      <c r="K238" s="16"/>
    </row>
    <row r="239" spans="1:11" s="14" customFormat="1" ht="22.5">
      <c r="A239" s="113" t="s">
        <v>778</v>
      </c>
      <c r="B239" s="98">
        <v>911</v>
      </c>
      <c r="C239" s="37"/>
      <c r="D239" s="37"/>
      <c r="E239" s="37"/>
      <c r="F239" s="215">
        <f>F240+F244+F356</f>
        <v>561952.4214</v>
      </c>
      <c r="G239" s="215">
        <f>G240+G244+G356</f>
        <v>23342.71</v>
      </c>
      <c r="H239" s="215">
        <f>H240+H244+H356</f>
        <v>535695.0963999999</v>
      </c>
      <c r="I239" s="215">
        <f>I240+I244+I356</f>
        <v>557831.473</v>
      </c>
      <c r="J239" s="66"/>
      <c r="K239" s="16"/>
    </row>
    <row r="240" spans="1:11" s="61" customFormat="1" ht="20.25">
      <c r="A240" s="91" t="s">
        <v>49</v>
      </c>
      <c r="B240" s="135">
        <v>911</v>
      </c>
      <c r="C240" s="50" t="s">
        <v>777</v>
      </c>
      <c r="D240" s="50" t="s">
        <v>50</v>
      </c>
      <c r="E240" s="50"/>
      <c r="F240" s="240">
        <f>F241</f>
        <v>5114</v>
      </c>
      <c r="G240" s="240">
        <f aca="true" t="shared" si="12" ref="G240:I242">G241</f>
        <v>5114</v>
      </c>
      <c r="H240" s="257">
        <f t="shared" si="12"/>
        <v>0</v>
      </c>
      <c r="I240" s="240">
        <f t="shared" si="12"/>
        <v>4929.104</v>
      </c>
      <c r="J240" s="66"/>
      <c r="K240" s="66"/>
    </row>
    <row r="241" spans="1:11" s="61" customFormat="1" ht="11.25">
      <c r="A241" s="101" t="s">
        <v>51</v>
      </c>
      <c r="B241" s="135">
        <v>911</v>
      </c>
      <c r="C241" s="50" t="s">
        <v>777</v>
      </c>
      <c r="D241" s="23" t="s">
        <v>52</v>
      </c>
      <c r="E241" s="50"/>
      <c r="F241" s="240">
        <f>F242</f>
        <v>5114</v>
      </c>
      <c r="G241" s="240">
        <f t="shared" si="12"/>
        <v>5114</v>
      </c>
      <c r="H241" s="257">
        <f t="shared" si="12"/>
        <v>0</v>
      </c>
      <c r="I241" s="240">
        <f t="shared" si="12"/>
        <v>4929.104</v>
      </c>
      <c r="J241" s="66"/>
      <c r="K241" s="66"/>
    </row>
    <row r="242" spans="1:11" s="61" customFormat="1" ht="9.75">
      <c r="A242" s="136" t="s">
        <v>716</v>
      </c>
      <c r="B242" s="133">
        <v>911</v>
      </c>
      <c r="C242" s="50" t="s">
        <v>777</v>
      </c>
      <c r="D242" s="29" t="s">
        <v>64</v>
      </c>
      <c r="E242" s="29"/>
      <c r="F242" s="240">
        <f>F243</f>
        <v>5114</v>
      </c>
      <c r="G242" s="240">
        <f t="shared" si="12"/>
        <v>5114</v>
      </c>
      <c r="H242" s="257">
        <f t="shared" si="12"/>
        <v>0</v>
      </c>
      <c r="I242" s="240">
        <f t="shared" si="12"/>
        <v>4929.104</v>
      </c>
      <c r="J242" s="66"/>
      <c r="K242" s="66"/>
    </row>
    <row r="243" spans="1:11" s="61" customFormat="1" ht="9.75">
      <c r="A243" s="101" t="s">
        <v>26</v>
      </c>
      <c r="B243" s="133">
        <v>911</v>
      </c>
      <c r="C243" s="50" t="s">
        <v>777</v>
      </c>
      <c r="D243" s="29" t="s">
        <v>64</v>
      </c>
      <c r="E243" s="29">
        <v>500</v>
      </c>
      <c r="F243" s="240">
        <v>5114</v>
      </c>
      <c r="G243" s="250">
        <f>F243</f>
        <v>5114</v>
      </c>
      <c r="H243" s="257"/>
      <c r="I243" s="240">
        <v>4929.104</v>
      </c>
      <c r="J243" s="66"/>
      <c r="K243" s="66"/>
    </row>
    <row r="244" spans="1:11" s="61" customFormat="1" ht="14.25">
      <c r="A244" s="179" t="s">
        <v>755</v>
      </c>
      <c r="B244" s="180"/>
      <c r="C244" s="180" t="s">
        <v>756</v>
      </c>
      <c r="D244" s="180"/>
      <c r="E244" s="180"/>
      <c r="F244" s="267">
        <f>F245+F249+F260+F341</f>
        <v>556798.4214</v>
      </c>
      <c r="G244" s="267">
        <f>G245+G249+G260+G341</f>
        <v>18188.71</v>
      </c>
      <c r="H244" s="267">
        <f>H245+H249+H260+H341</f>
        <v>535695.0963999999</v>
      </c>
      <c r="I244" s="267">
        <f>I245+I249+I260+I341</f>
        <v>552869.019</v>
      </c>
      <c r="J244" s="66"/>
      <c r="K244" s="66"/>
    </row>
    <row r="245" spans="1:9" s="67" customFormat="1" ht="12.75">
      <c r="A245" s="99" t="s">
        <v>704</v>
      </c>
      <c r="B245" s="31">
        <v>911</v>
      </c>
      <c r="C245" s="31" t="s">
        <v>705</v>
      </c>
      <c r="D245" s="31"/>
      <c r="E245" s="31"/>
      <c r="F245" s="268">
        <f aca="true" t="shared" si="13" ref="F245:I247">F246</f>
        <v>4907</v>
      </c>
      <c r="G245" s="268">
        <f t="shared" si="13"/>
        <v>4907</v>
      </c>
      <c r="H245" s="293">
        <f t="shared" si="13"/>
        <v>0</v>
      </c>
      <c r="I245" s="268">
        <f t="shared" si="13"/>
        <v>4085.833</v>
      </c>
    </row>
    <row r="246" spans="1:9" s="68" customFormat="1" ht="9.75">
      <c r="A246" s="100" t="s">
        <v>706</v>
      </c>
      <c r="B246" s="50">
        <v>911</v>
      </c>
      <c r="C246" s="50" t="s">
        <v>705</v>
      </c>
      <c r="D246" s="50" t="s">
        <v>707</v>
      </c>
      <c r="E246" s="50"/>
      <c r="F246" s="242">
        <f>F247</f>
        <v>4907</v>
      </c>
      <c r="G246" s="242">
        <f t="shared" si="13"/>
        <v>4907</v>
      </c>
      <c r="H246" s="256">
        <f t="shared" si="13"/>
        <v>0</v>
      </c>
      <c r="I246" s="242">
        <f t="shared" si="13"/>
        <v>4085.833</v>
      </c>
    </row>
    <row r="247" spans="1:11" s="61" customFormat="1" ht="30">
      <c r="A247" s="105" t="s">
        <v>305</v>
      </c>
      <c r="B247" s="23">
        <v>911</v>
      </c>
      <c r="C247" s="23" t="s">
        <v>705</v>
      </c>
      <c r="D247" s="23" t="s">
        <v>65</v>
      </c>
      <c r="E247" s="23"/>
      <c r="F247" s="242">
        <f>F248</f>
        <v>4907</v>
      </c>
      <c r="G247" s="242">
        <f t="shared" si="13"/>
        <v>4907</v>
      </c>
      <c r="H247" s="256">
        <f t="shared" si="13"/>
        <v>0</v>
      </c>
      <c r="I247" s="242">
        <f t="shared" si="13"/>
        <v>4085.833</v>
      </c>
      <c r="J247" s="66"/>
      <c r="K247" s="66"/>
    </row>
    <row r="248" spans="1:11" s="61" customFormat="1" ht="9.75">
      <c r="A248" s="105" t="s">
        <v>66</v>
      </c>
      <c r="B248" s="23">
        <v>911</v>
      </c>
      <c r="C248" s="23" t="s">
        <v>705</v>
      </c>
      <c r="D248" s="23" t="s">
        <v>65</v>
      </c>
      <c r="E248" s="23" t="s">
        <v>67</v>
      </c>
      <c r="F248" s="242">
        <v>4907</v>
      </c>
      <c r="G248" s="242">
        <f>F248</f>
        <v>4907</v>
      </c>
      <c r="H248" s="259"/>
      <c r="I248" s="241">
        <v>4085.833</v>
      </c>
      <c r="J248" s="66"/>
      <c r="K248" s="66"/>
    </row>
    <row r="249" spans="1:11" s="61" customFormat="1" ht="12.75">
      <c r="A249" s="102" t="s">
        <v>708</v>
      </c>
      <c r="B249" s="53">
        <v>911</v>
      </c>
      <c r="C249" s="31" t="s">
        <v>709</v>
      </c>
      <c r="D249" s="53"/>
      <c r="E249" s="53"/>
      <c r="F249" s="239">
        <f aca="true" t="shared" si="14" ref="F249:I250">F250</f>
        <v>103908</v>
      </c>
      <c r="G249" s="239">
        <f t="shared" si="14"/>
        <v>3221</v>
      </c>
      <c r="H249" s="298">
        <f t="shared" si="14"/>
        <v>100687</v>
      </c>
      <c r="I249" s="239">
        <f t="shared" si="14"/>
        <v>103447.42900000002</v>
      </c>
      <c r="J249" s="66"/>
      <c r="K249" s="66"/>
    </row>
    <row r="250" spans="1:9" s="65" customFormat="1" ht="9.75">
      <c r="A250" s="103" t="s">
        <v>710</v>
      </c>
      <c r="B250" s="37">
        <v>911</v>
      </c>
      <c r="C250" s="57" t="s">
        <v>709</v>
      </c>
      <c r="D250" s="37" t="s">
        <v>659</v>
      </c>
      <c r="E250" s="37"/>
      <c r="F250" s="240">
        <f t="shared" si="14"/>
        <v>103908</v>
      </c>
      <c r="G250" s="240">
        <f t="shared" si="14"/>
        <v>3221</v>
      </c>
      <c r="H250" s="257">
        <f t="shared" si="14"/>
        <v>100687</v>
      </c>
      <c r="I250" s="240">
        <f t="shared" si="14"/>
        <v>103447.42900000002</v>
      </c>
    </row>
    <row r="251" spans="1:9" s="65" customFormat="1" ht="9.75">
      <c r="A251" s="101" t="s">
        <v>668</v>
      </c>
      <c r="B251" s="23">
        <v>911</v>
      </c>
      <c r="C251" s="23" t="s">
        <v>709</v>
      </c>
      <c r="D251" s="23" t="s">
        <v>660</v>
      </c>
      <c r="E251" s="23"/>
      <c r="F251" s="241">
        <f>F253+F255</f>
        <v>103908</v>
      </c>
      <c r="G251" s="241">
        <f>G253+G255</f>
        <v>3221</v>
      </c>
      <c r="H251" s="259">
        <f>H253+H255</f>
        <v>100687</v>
      </c>
      <c r="I251" s="241">
        <f>I253+I255</f>
        <v>103447.42900000002</v>
      </c>
    </row>
    <row r="252" spans="1:9" s="65" customFormat="1" ht="9.75">
      <c r="A252" s="101" t="s">
        <v>718</v>
      </c>
      <c r="B252" s="23"/>
      <c r="C252" s="23"/>
      <c r="D252" s="23"/>
      <c r="E252" s="23"/>
      <c r="F252" s="241"/>
      <c r="G252" s="241"/>
      <c r="H252" s="259"/>
      <c r="I252" s="241"/>
    </row>
    <row r="253" spans="1:9" s="65" customFormat="1" ht="30">
      <c r="A253" s="58" t="s">
        <v>69</v>
      </c>
      <c r="B253" s="23">
        <v>911</v>
      </c>
      <c r="C253" s="23" t="s">
        <v>709</v>
      </c>
      <c r="D253" s="23" t="s">
        <v>661</v>
      </c>
      <c r="E253" s="23"/>
      <c r="F253" s="241">
        <f>F254</f>
        <v>3221</v>
      </c>
      <c r="G253" s="241">
        <f>G254</f>
        <v>3221</v>
      </c>
      <c r="H253" s="259">
        <f>H254</f>
        <v>0</v>
      </c>
      <c r="I253" s="241">
        <f>I254</f>
        <v>2944.884</v>
      </c>
    </row>
    <row r="254" spans="1:9" s="65" customFormat="1" ht="11.25">
      <c r="A254" s="101" t="s">
        <v>39</v>
      </c>
      <c r="B254" s="23">
        <v>911</v>
      </c>
      <c r="C254" s="23" t="s">
        <v>709</v>
      </c>
      <c r="D254" s="23" t="s">
        <v>661</v>
      </c>
      <c r="E254" s="23"/>
      <c r="F254" s="241">
        <v>3221</v>
      </c>
      <c r="G254" s="239">
        <f>F254</f>
        <v>3221</v>
      </c>
      <c r="H254" s="259"/>
      <c r="I254" s="241">
        <v>2944.884</v>
      </c>
    </row>
    <row r="255" spans="1:9" s="65" customFormat="1" ht="40.5">
      <c r="A255" s="58" t="s">
        <v>749</v>
      </c>
      <c r="B255" s="24">
        <v>911</v>
      </c>
      <c r="C255" s="59" t="s">
        <v>709</v>
      </c>
      <c r="D255" s="24"/>
      <c r="E255" s="23" t="s">
        <v>40</v>
      </c>
      <c r="F255" s="241">
        <f>F256+F258</f>
        <v>100687</v>
      </c>
      <c r="G255" s="241">
        <f>G256+G258</f>
        <v>0</v>
      </c>
      <c r="H255" s="259">
        <f>H256+H258</f>
        <v>100687</v>
      </c>
      <c r="I255" s="241">
        <f>I256+I258</f>
        <v>100502.54500000001</v>
      </c>
    </row>
    <row r="256" spans="1:9" s="65" customFormat="1" ht="28.5">
      <c r="A256" s="60" t="s">
        <v>79</v>
      </c>
      <c r="B256" s="37">
        <v>911</v>
      </c>
      <c r="C256" s="57" t="s">
        <v>709</v>
      </c>
      <c r="D256" s="24" t="s">
        <v>662</v>
      </c>
      <c r="E256" s="37"/>
      <c r="F256" s="254">
        <f>F257</f>
        <v>62326</v>
      </c>
      <c r="G256" s="254">
        <f>G257</f>
        <v>0</v>
      </c>
      <c r="H256" s="265">
        <f>H257</f>
        <v>62326</v>
      </c>
      <c r="I256" s="254">
        <f>I257</f>
        <v>62200.245</v>
      </c>
    </row>
    <row r="257" spans="1:9" s="65" customFormat="1" ht="9.75">
      <c r="A257" s="101" t="s">
        <v>39</v>
      </c>
      <c r="B257" s="37">
        <v>911</v>
      </c>
      <c r="C257" s="57" t="s">
        <v>709</v>
      </c>
      <c r="D257" s="24" t="s">
        <v>662</v>
      </c>
      <c r="E257" s="37" t="s">
        <v>40</v>
      </c>
      <c r="F257" s="254">
        <v>62326</v>
      </c>
      <c r="G257" s="254"/>
      <c r="H257" s="265">
        <f>F257</f>
        <v>62326</v>
      </c>
      <c r="I257" s="254">
        <v>62200.245</v>
      </c>
    </row>
    <row r="258" spans="1:9" s="65" customFormat="1" ht="38.25">
      <c r="A258" s="60" t="s">
        <v>80</v>
      </c>
      <c r="B258" s="37">
        <v>911</v>
      </c>
      <c r="C258" s="57" t="s">
        <v>709</v>
      </c>
      <c r="D258" s="24" t="s">
        <v>663</v>
      </c>
      <c r="E258" s="37"/>
      <c r="F258" s="254">
        <f>F259</f>
        <v>38361</v>
      </c>
      <c r="G258" s="254">
        <f>G259</f>
        <v>0</v>
      </c>
      <c r="H258" s="265">
        <f>H259</f>
        <v>38361</v>
      </c>
      <c r="I258" s="254">
        <f>I259</f>
        <v>38302.3</v>
      </c>
    </row>
    <row r="259" spans="1:11" s="61" customFormat="1" ht="9.75">
      <c r="A259" s="101" t="s">
        <v>39</v>
      </c>
      <c r="B259" s="37">
        <v>911</v>
      </c>
      <c r="C259" s="57" t="s">
        <v>709</v>
      </c>
      <c r="D259" s="24" t="s">
        <v>663</v>
      </c>
      <c r="E259" s="37" t="s">
        <v>40</v>
      </c>
      <c r="F259" s="254">
        <v>38361</v>
      </c>
      <c r="G259" s="254"/>
      <c r="H259" s="265">
        <f>F259</f>
        <v>38361</v>
      </c>
      <c r="I259" s="254">
        <v>38302.3</v>
      </c>
      <c r="J259" s="66"/>
      <c r="K259" s="66"/>
    </row>
    <row r="260" spans="1:11" s="42" customFormat="1" ht="12.75">
      <c r="A260" s="104" t="s">
        <v>711</v>
      </c>
      <c r="B260" s="31">
        <v>911</v>
      </c>
      <c r="C260" s="31" t="s">
        <v>712</v>
      </c>
      <c r="D260" s="31"/>
      <c r="E260" s="31"/>
      <c r="F260" s="245">
        <f>F263+F261</f>
        <v>414357.7114</v>
      </c>
      <c r="G260" s="245">
        <f>G263</f>
        <v>986</v>
      </c>
      <c r="H260" s="245">
        <f>H263</f>
        <v>410457.0964</v>
      </c>
      <c r="I260" s="245">
        <f>I263+I261</f>
        <v>411713.056</v>
      </c>
      <c r="J260" s="70"/>
      <c r="K260" s="70"/>
    </row>
    <row r="261" spans="1:11" s="42" customFormat="1" ht="12.75">
      <c r="A261" s="104" t="s">
        <v>236</v>
      </c>
      <c r="B261" s="31">
        <v>911</v>
      </c>
      <c r="C261" s="31">
        <v>1003</v>
      </c>
      <c r="D261" s="218" t="s">
        <v>498</v>
      </c>
      <c r="E261" s="31"/>
      <c r="F261" s="245">
        <f>F262</f>
        <v>2766.515</v>
      </c>
      <c r="G261" s="245">
        <f>G262</f>
        <v>0</v>
      </c>
      <c r="H261" s="245">
        <f>H262</f>
        <v>0</v>
      </c>
      <c r="I261" s="245">
        <f>I262</f>
        <v>2766.515</v>
      </c>
      <c r="J261" s="70"/>
      <c r="K261" s="70"/>
    </row>
    <row r="262" spans="1:11" s="42" customFormat="1" ht="12.75">
      <c r="A262" s="101" t="s">
        <v>39</v>
      </c>
      <c r="B262" s="31">
        <v>911</v>
      </c>
      <c r="C262" s="31">
        <v>1003</v>
      </c>
      <c r="D262" s="218" t="s">
        <v>498</v>
      </c>
      <c r="E262" s="218" t="s">
        <v>126</v>
      </c>
      <c r="F262" s="245">
        <f>2766.515</f>
        <v>2766.515</v>
      </c>
      <c r="G262" s="245"/>
      <c r="H262" s="269"/>
      <c r="I262" s="245">
        <v>2766.515</v>
      </c>
      <c r="J262" s="70"/>
      <c r="K262" s="70"/>
    </row>
    <row r="263" spans="1:11" s="25" customFormat="1" ht="12.75">
      <c r="A263" s="181" t="s">
        <v>81</v>
      </c>
      <c r="B263" s="37">
        <v>911</v>
      </c>
      <c r="C263" s="50" t="s">
        <v>712</v>
      </c>
      <c r="D263" s="37" t="s">
        <v>713</v>
      </c>
      <c r="E263" s="204"/>
      <c r="F263" s="240">
        <f>F265+F335</f>
        <v>411591.19639999996</v>
      </c>
      <c r="G263" s="240">
        <f>G265+G335</f>
        <v>986</v>
      </c>
      <c r="H263" s="257">
        <f>H265+H335</f>
        <v>410457.0964</v>
      </c>
      <c r="I263" s="240">
        <f>I265+I335</f>
        <v>408946.54099999997</v>
      </c>
      <c r="J263" s="62"/>
      <c r="K263" s="62"/>
    </row>
    <row r="264" spans="1:11" s="25" customFormat="1" ht="9.75">
      <c r="A264" s="103" t="s">
        <v>757</v>
      </c>
      <c r="B264" s="37"/>
      <c r="C264" s="50"/>
      <c r="D264" s="37"/>
      <c r="E264" s="37"/>
      <c r="F264" s="240"/>
      <c r="G264" s="240"/>
      <c r="H264" s="257"/>
      <c r="I264" s="240"/>
      <c r="J264" s="62"/>
      <c r="K264" s="62"/>
    </row>
    <row r="265" spans="1:11" s="25" customFormat="1" ht="20.25">
      <c r="A265" s="63" t="s">
        <v>82</v>
      </c>
      <c r="B265" s="37">
        <v>911</v>
      </c>
      <c r="C265" s="50" t="s">
        <v>712</v>
      </c>
      <c r="D265" s="37" t="s">
        <v>713</v>
      </c>
      <c r="E265" s="37"/>
      <c r="F265" s="240">
        <f>F267+F270+F273+F278+F280+F284+F290+F293+F298+F301+F304+F307+F312+F315+F318+F321+F324+F327+F287+F331+F333+F282+F310+F296</f>
        <v>411191.19639999996</v>
      </c>
      <c r="G265" s="240">
        <f>G267+G270+G273+G278+G280+G284+G290+G293+G298+G301+G304+G307+G312+G315+G318+G321+G324+G327+G287+G331+G333+G282+G310</f>
        <v>586</v>
      </c>
      <c r="H265" s="257">
        <f>H267+H270+H273+H278+H280+H284+H290+H293+H298+H301+H304+H307+H312+H315+H318+H321+H324+H327+H287+H331+H333+H282+H310</f>
        <v>410457.0964</v>
      </c>
      <c r="I265" s="240">
        <f>I267+I270+I273+I278+I280+I284+I290+I293+I296+I298+I301+I304+I307+I312+I315+I318+I321+I324+I327+I287+I331+I333+I282+I310</f>
        <v>408616.469</v>
      </c>
      <c r="J265" s="62"/>
      <c r="K265" s="62"/>
    </row>
    <row r="266" spans="1:11" s="25" customFormat="1" ht="12.75">
      <c r="A266" s="63" t="s">
        <v>1</v>
      </c>
      <c r="B266" s="37">
        <v>911</v>
      </c>
      <c r="C266" s="50"/>
      <c r="D266" s="37"/>
      <c r="E266" s="31"/>
      <c r="F266" s="245"/>
      <c r="G266" s="245"/>
      <c r="H266" s="269"/>
      <c r="I266" s="245"/>
      <c r="J266" s="62"/>
      <c r="K266" s="62"/>
    </row>
    <row r="267" spans="1:11" s="3" customFormat="1" ht="20.25">
      <c r="A267" s="145" t="s">
        <v>83</v>
      </c>
      <c r="B267" s="37">
        <v>911</v>
      </c>
      <c r="C267" s="50" t="s">
        <v>712</v>
      </c>
      <c r="D267" s="37" t="s">
        <v>84</v>
      </c>
      <c r="E267" s="36"/>
      <c r="F267" s="254">
        <f aca="true" t="shared" si="15" ref="F267:I268">F268</f>
        <v>10806</v>
      </c>
      <c r="G267" s="254">
        <f t="shared" si="15"/>
        <v>0</v>
      </c>
      <c r="H267" s="265">
        <f t="shared" si="15"/>
        <v>10806</v>
      </c>
      <c r="I267" s="254">
        <f t="shared" si="15"/>
        <v>10734.354</v>
      </c>
      <c r="J267" s="62"/>
      <c r="K267" s="7"/>
    </row>
    <row r="268" spans="1:11" s="3" customFormat="1" ht="18.75">
      <c r="A268" s="27" t="s">
        <v>85</v>
      </c>
      <c r="B268" s="37">
        <v>911</v>
      </c>
      <c r="C268" s="50" t="s">
        <v>712</v>
      </c>
      <c r="D268" s="37" t="s">
        <v>89</v>
      </c>
      <c r="E268" s="36"/>
      <c r="F268" s="254">
        <f t="shared" si="15"/>
        <v>10806</v>
      </c>
      <c r="G268" s="254">
        <f t="shared" si="15"/>
        <v>0</v>
      </c>
      <c r="H268" s="265">
        <f t="shared" si="15"/>
        <v>10806</v>
      </c>
      <c r="I268" s="254">
        <f t="shared" si="15"/>
        <v>10734.354</v>
      </c>
      <c r="J268" s="62"/>
      <c r="K268" s="7"/>
    </row>
    <row r="269" spans="1:11" s="3" customFormat="1" ht="9.75">
      <c r="A269" s="105" t="s">
        <v>66</v>
      </c>
      <c r="B269" s="37">
        <v>911</v>
      </c>
      <c r="C269" s="50" t="s">
        <v>712</v>
      </c>
      <c r="D269" s="37" t="s">
        <v>89</v>
      </c>
      <c r="E269" s="36" t="s">
        <v>67</v>
      </c>
      <c r="F269" s="254">
        <v>10806</v>
      </c>
      <c r="G269" s="254"/>
      <c r="H269" s="265">
        <f>F269</f>
        <v>10806</v>
      </c>
      <c r="I269" s="254">
        <v>10734.354</v>
      </c>
      <c r="J269" s="62"/>
      <c r="K269" s="7"/>
    </row>
    <row r="270" spans="1:11" s="3" customFormat="1" ht="9.75">
      <c r="A270" s="137" t="s">
        <v>90</v>
      </c>
      <c r="B270" s="37">
        <v>911</v>
      </c>
      <c r="C270" s="50" t="s">
        <v>712</v>
      </c>
      <c r="D270" s="37" t="s">
        <v>480</v>
      </c>
      <c r="E270" s="36"/>
      <c r="F270" s="254">
        <f aca="true" t="shared" si="16" ref="F270:I271">F271</f>
        <v>31642</v>
      </c>
      <c r="G270" s="254">
        <f t="shared" si="16"/>
        <v>0</v>
      </c>
      <c r="H270" s="265">
        <f t="shared" si="16"/>
        <v>31642</v>
      </c>
      <c r="I270" s="254">
        <f t="shared" si="16"/>
        <v>31641.885</v>
      </c>
      <c r="J270" s="62"/>
      <c r="K270" s="7"/>
    </row>
    <row r="271" spans="1:11" s="3" customFormat="1" ht="9.75">
      <c r="A271" s="353" t="s">
        <v>501</v>
      </c>
      <c r="B271" s="37">
        <v>911</v>
      </c>
      <c r="C271" s="50" t="s">
        <v>712</v>
      </c>
      <c r="D271" s="37" t="s">
        <v>485</v>
      </c>
      <c r="E271" s="36"/>
      <c r="F271" s="254">
        <f t="shared" si="16"/>
        <v>31642</v>
      </c>
      <c r="G271" s="254">
        <f t="shared" si="16"/>
        <v>0</v>
      </c>
      <c r="H271" s="265">
        <f t="shared" si="16"/>
        <v>31642</v>
      </c>
      <c r="I271" s="254">
        <f t="shared" si="16"/>
        <v>31641.885</v>
      </c>
      <c r="J271" s="62"/>
      <c r="K271" s="7"/>
    </row>
    <row r="272" spans="1:11" s="3" customFormat="1" ht="9.75">
      <c r="A272" s="105" t="s">
        <v>66</v>
      </c>
      <c r="B272" s="37">
        <v>911</v>
      </c>
      <c r="C272" s="50" t="s">
        <v>712</v>
      </c>
      <c r="D272" s="354" t="s">
        <v>485</v>
      </c>
      <c r="E272" s="36" t="s">
        <v>67</v>
      </c>
      <c r="F272" s="254">
        <v>31642</v>
      </c>
      <c r="G272" s="254"/>
      <c r="H272" s="265">
        <f>F272</f>
        <v>31642</v>
      </c>
      <c r="I272" s="254">
        <v>31641.885</v>
      </c>
      <c r="J272" s="62"/>
      <c r="K272" s="7"/>
    </row>
    <row r="273" spans="1:11" s="3" customFormat="1" ht="20.25">
      <c r="A273" s="145" t="s">
        <v>91</v>
      </c>
      <c r="B273" s="37">
        <v>911</v>
      </c>
      <c r="C273" s="50" t="s">
        <v>712</v>
      </c>
      <c r="D273" s="37" t="s">
        <v>477</v>
      </c>
      <c r="E273" s="36"/>
      <c r="F273" s="254">
        <f>F274+F276</f>
        <v>39497.991500000004</v>
      </c>
      <c r="G273" s="254">
        <f>G274+G276</f>
        <v>0</v>
      </c>
      <c r="H273" s="265">
        <f>H274+H276</f>
        <v>39497.991500000004</v>
      </c>
      <c r="I273" s="254">
        <f>I274+I276</f>
        <v>39475.714</v>
      </c>
      <c r="J273" s="62"/>
      <c r="K273" s="7"/>
    </row>
    <row r="274" spans="1:11" s="3" customFormat="1" ht="9.75">
      <c r="A274" s="27" t="s">
        <v>92</v>
      </c>
      <c r="B274" s="37">
        <v>911</v>
      </c>
      <c r="C274" s="50" t="s">
        <v>712</v>
      </c>
      <c r="D274" s="37" t="s">
        <v>478</v>
      </c>
      <c r="E274" s="36"/>
      <c r="F274" s="254">
        <f>F275</f>
        <v>34007.7611</v>
      </c>
      <c r="G274" s="254">
        <f>G275</f>
        <v>0</v>
      </c>
      <c r="H274" s="265">
        <f>H275</f>
        <v>34007.7611</v>
      </c>
      <c r="I274" s="254">
        <f>I275</f>
        <v>34007.761</v>
      </c>
      <c r="J274" s="62"/>
      <c r="K274" s="7"/>
    </row>
    <row r="275" spans="1:11" s="16" customFormat="1" ht="9.75">
      <c r="A275" s="105" t="s">
        <v>66</v>
      </c>
      <c r="B275" s="37">
        <v>911</v>
      </c>
      <c r="C275" s="50" t="s">
        <v>712</v>
      </c>
      <c r="D275" s="37" t="s">
        <v>478</v>
      </c>
      <c r="E275" s="36" t="s">
        <v>67</v>
      </c>
      <c r="F275" s="254">
        <v>34007.7611</v>
      </c>
      <c r="G275" s="254"/>
      <c r="H275" s="265">
        <f>F275</f>
        <v>34007.7611</v>
      </c>
      <c r="I275" s="254">
        <v>34007.761</v>
      </c>
      <c r="J275" s="61"/>
      <c r="K275" s="14"/>
    </row>
    <row r="276" spans="1:11" s="12" customFormat="1" ht="38.25">
      <c r="A276" s="27" t="s">
        <v>93</v>
      </c>
      <c r="B276" s="37">
        <v>911</v>
      </c>
      <c r="C276" s="50" t="s">
        <v>712</v>
      </c>
      <c r="D276" s="37" t="s">
        <v>479</v>
      </c>
      <c r="E276" s="36"/>
      <c r="F276" s="254">
        <f>F277</f>
        <v>5490.2304</v>
      </c>
      <c r="G276" s="254">
        <f>G277</f>
        <v>0</v>
      </c>
      <c r="H276" s="265">
        <f>H277</f>
        <v>5490.2304</v>
      </c>
      <c r="I276" s="254">
        <f>I277</f>
        <v>5467.953</v>
      </c>
      <c r="J276" s="51"/>
      <c r="K276" s="6"/>
    </row>
    <row r="277" spans="1:11" s="14" customFormat="1" ht="9.75">
      <c r="A277" s="105" t="s">
        <v>66</v>
      </c>
      <c r="B277" s="37">
        <v>911</v>
      </c>
      <c r="C277" s="50" t="s">
        <v>712</v>
      </c>
      <c r="D277" s="37" t="s">
        <v>479</v>
      </c>
      <c r="E277" s="36" t="s">
        <v>67</v>
      </c>
      <c r="F277" s="254">
        <v>5490.2304</v>
      </c>
      <c r="G277" s="254"/>
      <c r="H277" s="265">
        <f>F277</f>
        <v>5490.2304</v>
      </c>
      <c r="I277" s="254">
        <v>5467.953</v>
      </c>
      <c r="J277" s="66"/>
      <c r="K277" s="16"/>
    </row>
    <row r="278" spans="1:11" s="3" customFormat="1" ht="20.25">
      <c r="A278" s="105" t="s">
        <v>94</v>
      </c>
      <c r="B278" s="37">
        <v>911</v>
      </c>
      <c r="C278" s="50" t="s">
        <v>712</v>
      </c>
      <c r="D278" s="37" t="s">
        <v>95</v>
      </c>
      <c r="E278" s="36"/>
      <c r="F278" s="254">
        <f>F279</f>
        <v>95870</v>
      </c>
      <c r="G278" s="254">
        <f>G279</f>
        <v>0</v>
      </c>
      <c r="H278" s="265">
        <f>H279</f>
        <v>95870</v>
      </c>
      <c r="I278" s="254">
        <f>I279</f>
        <v>95342.665</v>
      </c>
      <c r="J278" s="62"/>
      <c r="K278" s="7"/>
    </row>
    <row r="279" spans="1:11" s="19" customFormat="1" ht="12.75">
      <c r="A279" s="105" t="s">
        <v>66</v>
      </c>
      <c r="B279" s="37">
        <v>911</v>
      </c>
      <c r="C279" s="50" t="s">
        <v>712</v>
      </c>
      <c r="D279" s="37" t="s">
        <v>95</v>
      </c>
      <c r="E279" s="36" t="s">
        <v>67</v>
      </c>
      <c r="F279" s="254">
        <v>95870</v>
      </c>
      <c r="G279" s="254"/>
      <c r="H279" s="265">
        <f>F279</f>
        <v>95870</v>
      </c>
      <c r="I279" s="254">
        <v>95342.665</v>
      </c>
      <c r="J279" s="48"/>
      <c r="K279" s="4"/>
    </row>
    <row r="280" spans="1:10" s="19" customFormat="1" ht="20.25">
      <c r="A280" s="105" t="s">
        <v>96</v>
      </c>
      <c r="B280" s="37">
        <v>911</v>
      </c>
      <c r="C280" s="50" t="s">
        <v>712</v>
      </c>
      <c r="D280" s="37" t="s">
        <v>132</v>
      </c>
      <c r="E280" s="36"/>
      <c r="F280" s="254">
        <f>F281</f>
        <v>3467.6965</v>
      </c>
      <c r="G280" s="254">
        <f>G281</f>
        <v>0</v>
      </c>
      <c r="H280" s="265">
        <f>H281</f>
        <v>3467.6965</v>
      </c>
      <c r="I280" s="254">
        <f>I281</f>
        <v>3467.697</v>
      </c>
      <c r="J280" s="74"/>
    </row>
    <row r="281" spans="1:10" s="19" customFormat="1" ht="12.75">
      <c r="A281" s="105" t="s">
        <v>66</v>
      </c>
      <c r="B281" s="37">
        <v>911</v>
      </c>
      <c r="C281" s="50" t="s">
        <v>712</v>
      </c>
      <c r="D281" s="37" t="s">
        <v>132</v>
      </c>
      <c r="E281" s="36" t="s">
        <v>67</v>
      </c>
      <c r="F281" s="254">
        <f>3467.7025-0.006</f>
        <v>3467.6965</v>
      </c>
      <c r="G281" s="254"/>
      <c r="H281" s="265">
        <f>F281</f>
        <v>3467.6965</v>
      </c>
      <c r="I281" s="254">
        <v>3467.697</v>
      </c>
      <c r="J281" s="74"/>
    </row>
    <row r="282" spans="1:10" s="19" customFormat="1" ht="20.25">
      <c r="A282" s="105" t="s">
        <v>191</v>
      </c>
      <c r="B282" s="37">
        <v>911</v>
      </c>
      <c r="C282" s="50" t="s">
        <v>712</v>
      </c>
      <c r="D282" s="204" t="s">
        <v>192</v>
      </c>
      <c r="E282" s="36"/>
      <c r="F282" s="254">
        <f>F283</f>
        <v>1734.3721</v>
      </c>
      <c r="G282" s="254">
        <f>G283</f>
        <v>0</v>
      </c>
      <c r="H282" s="265">
        <f>H283</f>
        <v>1734.3721</v>
      </c>
      <c r="I282" s="254">
        <f>I283</f>
        <v>1730.223</v>
      </c>
      <c r="J282" s="74"/>
    </row>
    <row r="283" spans="1:10" s="19" customFormat="1" ht="12.75">
      <c r="A283" s="105" t="s">
        <v>66</v>
      </c>
      <c r="B283" s="37">
        <v>911</v>
      </c>
      <c r="C283" s="50" t="s">
        <v>712</v>
      </c>
      <c r="D283" s="204" t="s">
        <v>192</v>
      </c>
      <c r="E283" s="36" t="s">
        <v>67</v>
      </c>
      <c r="F283" s="254">
        <v>1734.3721</v>
      </c>
      <c r="G283" s="254"/>
      <c r="H283" s="265">
        <f>F283</f>
        <v>1734.3721</v>
      </c>
      <c r="I283" s="254">
        <v>1730.223</v>
      </c>
      <c r="J283" s="74"/>
    </row>
    <row r="284" spans="1:10" s="19" customFormat="1" ht="20.25">
      <c r="A284" s="105" t="s">
        <v>97</v>
      </c>
      <c r="B284" s="37">
        <v>911</v>
      </c>
      <c r="C284" s="50" t="s">
        <v>712</v>
      </c>
      <c r="D284" s="37" t="s">
        <v>98</v>
      </c>
      <c r="E284" s="36"/>
      <c r="F284" s="254">
        <f>F285</f>
        <v>34636</v>
      </c>
      <c r="G284" s="254">
        <f aca="true" t="shared" si="17" ref="G284:I285">G285</f>
        <v>0</v>
      </c>
      <c r="H284" s="265">
        <f t="shared" si="17"/>
        <v>34636</v>
      </c>
      <c r="I284" s="254">
        <f t="shared" si="17"/>
        <v>33849.844</v>
      </c>
      <c r="J284" s="74"/>
    </row>
    <row r="285" spans="1:10" s="19" customFormat="1" ht="20.25">
      <c r="A285" s="105" t="s">
        <v>499</v>
      </c>
      <c r="B285" s="37">
        <v>911</v>
      </c>
      <c r="C285" s="50" t="s">
        <v>712</v>
      </c>
      <c r="D285" s="37" t="s">
        <v>500</v>
      </c>
      <c r="E285" s="36"/>
      <c r="F285" s="254">
        <f>F286</f>
        <v>34636</v>
      </c>
      <c r="G285" s="254">
        <f t="shared" si="17"/>
        <v>0</v>
      </c>
      <c r="H285" s="265">
        <f t="shared" si="17"/>
        <v>34636</v>
      </c>
      <c r="I285" s="254">
        <f t="shared" si="17"/>
        <v>33849.844</v>
      </c>
      <c r="J285" s="74"/>
    </row>
    <row r="286" spans="1:10" s="19" customFormat="1" ht="12.75">
      <c r="A286" s="105" t="s">
        <v>66</v>
      </c>
      <c r="B286" s="37">
        <v>911</v>
      </c>
      <c r="C286" s="50" t="s">
        <v>712</v>
      </c>
      <c r="D286" s="37" t="s">
        <v>500</v>
      </c>
      <c r="E286" s="36" t="s">
        <v>67</v>
      </c>
      <c r="F286" s="254">
        <v>34636</v>
      </c>
      <c r="G286" s="254"/>
      <c r="H286" s="265">
        <f>F286</f>
        <v>34636</v>
      </c>
      <c r="I286" s="254">
        <v>33849.844</v>
      </c>
      <c r="J286" s="74"/>
    </row>
    <row r="287" spans="1:10" s="19" customFormat="1" ht="20.25">
      <c r="A287" s="105" t="s">
        <v>357</v>
      </c>
      <c r="B287" s="37">
        <v>911</v>
      </c>
      <c r="C287" s="50" t="s">
        <v>712</v>
      </c>
      <c r="D287" s="37" t="s">
        <v>353</v>
      </c>
      <c r="E287" s="36"/>
      <c r="F287" s="254">
        <f aca="true" t="shared" si="18" ref="F287:I288">F288</f>
        <v>222</v>
      </c>
      <c r="G287" s="254">
        <f t="shared" si="18"/>
        <v>0</v>
      </c>
      <c r="H287" s="265">
        <f t="shared" si="18"/>
        <v>222</v>
      </c>
      <c r="I287" s="254">
        <f t="shared" si="18"/>
        <v>217.654</v>
      </c>
      <c r="J287" s="74"/>
    </row>
    <row r="288" spans="1:10" s="19" customFormat="1" ht="20.25">
      <c r="A288" s="105" t="s">
        <v>354</v>
      </c>
      <c r="B288" s="37">
        <v>911</v>
      </c>
      <c r="C288" s="50" t="s">
        <v>712</v>
      </c>
      <c r="D288" s="37" t="s">
        <v>355</v>
      </c>
      <c r="E288" s="36"/>
      <c r="F288" s="254">
        <f t="shared" si="18"/>
        <v>222</v>
      </c>
      <c r="G288" s="254">
        <f t="shared" si="18"/>
        <v>0</v>
      </c>
      <c r="H288" s="265">
        <f t="shared" si="18"/>
        <v>222</v>
      </c>
      <c r="I288" s="254">
        <f t="shared" si="18"/>
        <v>217.654</v>
      </c>
      <c r="J288" s="74"/>
    </row>
    <row r="289" spans="1:10" s="19" customFormat="1" ht="12.75">
      <c r="A289" s="105" t="s">
        <v>66</v>
      </c>
      <c r="B289" s="37">
        <v>911</v>
      </c>
      <c r="C289" s="50" t="s">
        <v>712</v>
      </c>
      <c r="D289" s="37" t="s">
        <v>355</v>
      </c>
      <c r="E289" s="36" t="s">
        <v>67</v>
      </c>
      <c r="F289" s="254">
        <v>222</v>
      </c>
      <c r="G289" s="254"/>
      <c r="H289" s="265">
        <f>F289</f>
        <v>222</v>
      </c>
      <c r="I289" s="254">
        <v>217.654</v>
      </c>
      <c r="J289" s="74"/>
    </row>
    <row r="290" spans="1:10" s="19" customFormat="1" ht="20.25">
      <c r="A290" s="105" t="s">
        <v>106</v>
      </c>
      <c r="B290" s="36">
        <v>911</v>
      </c>
      <c r="C290" s="50" t="s">
        <v>712</v>
      </c>
      <c r="D290" s="37" t="s">
        <v>486</v>
      </c>
      <c r="E290" s="36"/>
      <c r="F290" s="254">
        <f aca="true" t="shared" si="19" ref="F290:I291">F291</f>
        <v>10</v>
      </c>
      <c r="G290" s="254">
        <f t="shared" si="19"/>
        <v>0</v>
      </c>
      <c r="H290" s="265">
        <f t="shared" si="19"/>
        <v>10</v>
      </c>
      <c r="I290" s="254">
        <f t="shared" si="19"/>
        <v>9.704</v>
      </c>
      <c r="J290" s="74"/>
    </row>
    <row r="291" spans="1:10" s="19" customFormat="1" ht="12.75">
      <c r="A291" s="105" t="s">
        <v>109</v>
      </c>
      <c r="B291" s="36">
        <v>911</v>
      </c>
      <c r="C291" s="50" t="s">
        <v>712</v>
      </c>
      <c r="D291" s="37" t="s">
        <v>487</v>
      </c>
      <c r="E291" s="36"/>
      <c r="F291" s="254">
        <f t="shared" si="19"/>
        <v>10</v>
      </c>
      <c r="G291" s="254">
        <f t="shared" si="19"/>
        <v>0</v>
      </c>
      <c r="H291" s="265">
        <f t="shared" si="19"/>
        <v>10</v>
      </c>
      <c r="I291" s="254">
        <f t="shared" si="19"/>
        <v>9.704</v>
      </c>
      <c r="J291" s="74"/>
    </row>
    <row r="292" spans="1:10" s="19" customFormat="1" ht="12.75">
      <c r="A292" s="105" t="s">
        <v>66</v>
      </c>
      <c r="B292" s="36">
        <v>911</v>
      </c>
      <c r="C292" s="50" t="s">
        <v>712</v>
      </c>
      <c r="D292" s="37" t="s">
        <v>487</v>
      </c>
      <c r="E292" s="36" t="s">
        <v>67</v>
      </c>
      <c r="F292" s="254">
        <v>10</v>
      </c>
      <c r="G292" s="254"/>
      <c r="H292" s="265">
        <f>F292</f>
        <v>10</v>
      </c>
      <c r="I292" s="254">
        <v>9.704</v>
      </c>
      <c r="J292" s="74"/>
    </row>
    <row r="293" spans="1:10" s="19" customFormat="1" ht="30">
      <c r="A293" s="105" t="s">
        <v>110</v>
      </c>
      <c r="B293" s="36">
        <v>911</v>
      </c>
      <c r="C293" s="50" t="s">
        <v>712</v>
      </c>
      <c r="D293" s="37" t="s">
        <v>412</v>
      </c>
      <c r="E293" s="36"/>
      <c r="F293" s="254">
        <f aca="true" t="shared" si="20" ref="F293:I294">F294</f>
        <v>11562.6297</v>
      </c>
      <c r="G293" s="254">
        <f t="shared" si="20"/>
        <v>0</v>
      </c>
      <c r="H293" s="265">
        <f t="shared" si="20"/>
        <v>11562.6297</v>
      </c>
      <c r="I293" s="254">
        <f t="shared" si="20"/>
        <v>11293.917</v>
      </c>
      <c r="J293" s="74"/>
    </row>
    <row r="294" spans="1:10" s="19" customFormat="1" ht="12.75">
      <c r="A294" s="105" t="s">
        <v>111</v>
      </c>
      <c r="B294" s="36">
        <v>911</v>
      </c>
      <c r="C294" s="50" t="s">
        <v>712</v>
      </c>
      <c r="D294" s="37" t="s">
        <v>413</v>
      </c>
      <c r="E294" s="36"/>
      <c r="F294" s="254">
        <f t="shared" si="20"/>
        <v>11562.6297</v>
      </c>
      <c r="G294" s="254">
        <f t="shared" si="20"/>
        <v>0</v>
      </c>
      <c r="H294" s="265">
        <f t="shared" si="20"/>
        <v>11562.6297</v>
      </c>
      <c r="I294" s="254">
        <f t="shared" si="20"/>
        <v>11293.917</v>
      </c>
      <c r="J294" s="74"/>
    </row>
    <row r="295" spans="1:10" s="19" customFormat="1" ht="12.75">
      <c r="A295" s="105" t="s">
        <v>66</v>
      </c>
      <c r="B295" s="36">
        <v>911</v>
      </c>
      <c r="C295" s="50" t="s">
        <v>712</v>
      </c>
      <c r="D295" s="37" t="s">
        <v>413</v>
      </c>
      <c r="E295" s="36" t="s">
        <v>67</v>
      </c>
      <c r="F295" s="254">
        <v>11562.6297</v>
      </c>
      <c r="G295" s="254"/>
      <c r="H295" s="265">
        <f>F295</f>
        <v>11562.6297</v>
      </c>
      <c r="I295" s="254">
        <v>11293.917</v>
      </c>
      <c r="J295" s="74"/>
    </row>
    <row r="296" spans="1:10" s="19" customFormat="1" ht="20.25">
      <c r="A296" s="105" t="s">
        <v>414</v>
      </c>
      <c r="B296" s="36">
        <v>911</v>
      </c>
      <c r="C296" s="50" t="s">
        <v>712</v>
      </c>
      <c r="D296" s="37" t="s">
        <v>415</v>
      </c>
      <c r="E296" s="36"/>
      <c r="F296" s="254">
        <f>F297</f>
        <v>155</v>
      </c>
      <c r="G296" s="254">
        <f>G297</f>
        <v>0</v>
      </c>
      <c r="H296" s="254">
        <f>H297</f>
        <v>0</v>
      </c>
      <c r="I296" s="254">
        <f>I297</f>
        <v>152.462</v>
      </c>
      <c r="J296" s="74"/>
    </row>
    <row r="297" spans="1:10" s="19" customFormat="1" ht="12.75">
      <c r="A297" s="105" t="s">
        <v>66</v>
      </c>
      <c r="B297" s="36">
        <v>911</v>
      </c>
      <c r="C297" s="50" t="s">
        <v>712</v>
      </c>
      <c r="D297" s="37" t="s">
        <v>415</v>
      </c>
      <c r="E297" s="36" t="s">
        <v>67</v>
      </c>
      <c r="F297" s="254">
        <f>155</f>
        <v>155</v>
      </c>
      <c r="G297" s="254"/>
      <c r="H297" s="265"/>
      <c r="I297" s="254">
        <v>152.462</v>
      </c>
      <c r="J297" s="74"/>
    </row>
    <row r="298" spans="1:10" s="19" customFormat="1" ht="20.25">
      <c r="A298" s="105" t="s">
        <v>112</v>
      </c>
      <c r="B298" s="36">
        <v>911</v>
      </c>
      <c r="C298" s="50" t="s">
        <v>712</v>
      </c>
      <c r="D298" s="37" t="s">
        <v>113</v>
      </c>
      <c r="E298" s="36"/>
      <c r="F298" s="254">
        <f aca="true" t="shared" si="21" ref="F298:I299">F299</f>
        <v>94</v>
      </c>
      <c r="G298" s="254">
        <f t="shared" si="21"/>
        <v>0</v>
      </c>
      <c r="H298" s="265">
        <f t="shared" si="21"/>
        <v>94</v>
      </c>
      <c r="I298" s="254">
        <f t="shared" si="21"/>
        <v>91.988</v>
      </c>
      <c r="J298" s="74"/>
    </row>
    <row r="299" spans="1:10" s="19" customFormat="1" ht="12.75">
      <c r="A299" s="105" t="s">
        <v>114</v>
      </c>
      <c r="B299" s="36">
        <v>911</v>
      </c>
      <c r="C299" s="50" t="s">
        <v>712</v>
      </c>
      <c r="D299" s="37" t="s">
        <v>115</v>
      </c>
      <c r="E299" s="36"/>
      <c r="F299" s="254">
        <f t="shared" si="21"/>
        <v>94</v>
      </c>
      <c r="G299" s="254">
        <f t="shared" si="21"/>
        <v>0</v>
      </c>
      <c r="H299" s="265">
        <f t="shared" si="21"/>
        <v>94</v>
      </c>
      <c r="I299" s="254">
        <f t="shared" si="21"/>
        <v>91.988</v>
      </c>
      <c r="J299" s="74"/>
    </row>
    <row r="300" spans="1:10" s="19" customFormat="1" ht="12.75">
      <c r="A300" s="105" t="s">
        <v>66</v>
      </c>
      <c r="B300" s="36">
        <v>911</v>
      </c>
      <c r="C300" s="50" t="s">
        <v>712</v>
      </c>
      <c r="D300" s="37" t="s">
        <v>115</v>
      </c>
      <c r="E300" s="36" t="s">
        <v>67</v>
      </c>
      <c r="F300" s="254">
        <v>94</v>
      </c>
      <c r="G300" s="254"/>
      <c r="H300" s="265">
        <f>F300</f>
        <v>94</v>
      </c>
      <c r="I300" s="254">
        <v>91.988</v>
      </c>
      <c r="J300" s="74"/>
    </row>
    <row r="301" spans="1:10" s="19" customFormat="1" ht="40.5">
      <c r="A301" s="105" t="s">
        <v>116</v>
      </c>
      <c r="B301" s="36">
        <v>911</v>
      </c>
      <c r="C301" s="50" t="s">
        <v>712</v>
      </c>
      <c r="D301" s="37" t="s">
        <v>117</v>
      </c>
      <c r="E301" s="36"/>
      <c r="F301" s="254">
        <f aca="true" t="shared" si="22" ref="F301:I302">F302</f>
        <v>0.4</v>
      </c>
      <c r="G301" s="254">
        <f t="shared" si="22"/>
        <v>0</v>
      </c>
      <c r="H301" s="265">
        <f t="shared" si="22"/>
        <v>0.4</v>
      </c>
      <c r="I301" s="254">
        <f t="shared" si="22"/>
        <v>0.361</v>
      </c>
      <c r="J301" s="74"/>
    </row>
    <row r="302" spans="1:10" s="19" customFormat="1" ht="12.75">
      <c r="A302" s="105" t="s">
        <v>118</v>
      </c>
      <c r="B302" s="36">
        <v>911</v>
      </c>
      <c r="C302" s="50" t="s">
        <v>712</v>
      </c>
      <c r="D302" s="37" t="s">
        <v>119</v>
      </c>
      <c r="E302" s="36"/>
      <c r="F302" s="254">
        <f t="shared" si="22"/>
        <v>0.4</v>
      </c>
      <c r="G302" s="254">
        <f t="shared" si="22"/>
        <v>0</v>
      </c>
      <c r="H302" s="265">
        <f t="shared" si="22"/>
        <v>0.4</v>
      </c>
      <c r="I302" s="254">
        <f t="shared" si="22"/>
        <v>0.361</v>
      </c>
      <c r="J302" s="74"/>
    </row>
    <row r="303" spans="1:10" s="19" customFormat="1" ht="12.75">
      <c r="A303" s="105" t="s">
        <v>66</v>
      </c>
      <c r="B303" s="36">
        <v>911</v>
      </c>
      <c r="C303" s="50" t="s">
        <v>712</v>
      </c>
      <c r="D303" s="37" t="s">
        <v>119</v>
      </c>
      <c r="E303" s="36" t="s">
        <v>67</v>
      </c>
      <c r="F303" s="254">
        <v>0.4</v>
      </c>
      <c r="G303" s="254"/>
      <c r="H303" s="265">
        <f>F303</f>
        <v>0.4</v>
      </c>
      <c r="I303" s="254">
        <v>0.361</v>
      </c>
      <c r="J303" s="74"/>
    </row>
    <row r="304" spans="1:10" s="19" customFormat="1" ht="40.5">
      <c r="A304" s="105" t="s">
        <v>120</v>
      </c>
      <c r="B304" s="36">
        <v>911</v>
      </c>
      <c r="C304" s="50" t="s">
        <v>712</v>
      </c>
      <c r="D304" s="37" t="s">
        <v>122</v>
      </c>
      <c r="E304" s="36"/>
      <c r="F304" s="254">
        <f aca="true" t="shared" si="23" ref="F304:I305">F305</f>
        <v>2</v>
      </c>
      <c r="G304" s="254">
        <f t="shared" si="23"/>
        <v>0</v>
      </c>
      <c r="H304" s="265">
        <f t="shared" si="23"/>
        <v>2</v>
      </c>
      <c r="I304" s="254">
        <f t="shared" si="23"/>
        <v>1.026</v>
      </c>
      <c r="J304" s="74"/>
    </row>
    <row r="305" spans="1:10" s="19" customFormat="1" ht="40.5">
      <c r="A305" s="105" t="s">
        <v>123</v>
      </c>
      <c r="B305" s="36">
        <v>911</v>
      </c>
      <c r="C305" s="50" t="s">
        <v>712</v>
      </c>
      <c r="D305" s="37" t="s">
        <v>124</v>
      </c>
      <c r="E305" s="36"/>
      <c r="F305" s="254">
        <f t="shared" si="23"/>
        <v>2</v>
      </c>
      <c r="G305" s="254">
        <f t="shared" si="23"/>
        <v>0</v>
      </c>
      <c r="H305" s="265">
        <f t="shared" si="23"/>
        <v>2</v>
      </c>
      <c r="I305" s="254">
        <f t="shared" si="23"/>
        <v>1.026</v>
      </c>
      <c r="J305" s="74"/>
    </row>
    <row r="306" spans="1:10" s="19" customFormat="1" ht="12.75">
      <c r="A306" s="105" t="s">
        <v>66</v>
      </c>
      <c r="B306" s="36">
        <v>911</v>
      </c>
      <c r="C306" s="50" t="s">
        <v>712</v>
      </c>
      <c r="D306" s="37" t="s">
        <v>124</v>
      </c>
      <c r="E306" s="36" t="s">
        <v>67</v>
      </c>
      <c r="F306" s="254">
        <f>5-3</f>
        <v>2</v>
      </c>
      <c r="G306" s="254"/>
      <c r="H306" s="265">
        <f>F306</f>
        <v>2</v>
      </c>
      <c r="I306" s="254">
        <v>1.026</v>
      </c>
      <c r="J306" s="74"/>
    </row>
    <row r="307" spans="1:10" s="19" customFormat="1" ht="30">
      <c r="A307" s="105" t="s">
        <v>128</v>
      </c>
      <c r="B307" s="36">
        <v>911</v>
      </c>
      <c r="C307" s="50" t="s">
        <v>712</v>
      </c>
      <c r="D307" s="37" t="s">
        <v>129</v>
      </c>
      <c r="E307" s="36"/>
      <c r="F307" s="254">
        <f aca="true" t="shared" si="24" ref="F307:I308">F308</f>
        <v>170</v>
      </c>
      <c r="G307" s="254">
        <f t="shared" si="24"/>
        <v>0</v>
      </c>
      <c r="H307" s="265">
        <f t="shared" si="24"/>
        <v>170</v>
      </c>
      <c r="I307" s="254">
        <f t="shared" si="24"/>
        <v>164.213</v>
      </c>
      <c r="J307" s="74"/>
    </row>
    <row r="308" spans="1:10" s="19" customFormat="1" ht="20.25">
      <c r="A308" s="105" t="s">
        <v>133</v>
      </c>
      <c r="B308" s="36">
        <v>911</v>
      </c>
      <c r="C308" s="50" t="s">
        <v>712</v>
      </c>
      <c r="D308" s="37" t="s">
        <v>134</v>
      </c>
      <c r="E308" s="36"/>
      <c r="F308" s="254">
        <f t="shared" si="24"/>
        <v>170</v>
      </c>
      <c r="G308" s="254">
        <f t="shared" si="24"/>
        <v>0</v>
      </c>
      <c r="H308" s="265">
        <f t="shared" si="24"/>
        <v>170</v>
      </c>
      <c r="I308" s="254">
        <f t="shared" si="24"/>
        <v>164.213</v>
      </c>
      <c r="J308" s="74"/>
    </row>
    <row r="309" spans="1:10" s="19" customFormat="1" ht="12.75">
      <c r="A309" s="105" t="s">
        <v>66</v>
      </c>
      <c r="B309" s="36">
        <v>911</v>
      </c>
      <c r="C309" s="50" t="s">
        <v>712</v>
      </c>
      <c r="D309" s="37" t="s">
        <v>134</v>
      </c>
      <c r="E309" s="36" t="s">
        <v>67</v>
      </c>
      <c r="F309" s="254">
        <v>170</v>
      </c>
      <c r="G309" s="254"/>
      <c r="H309" s="265">
        <f>F309</f>
        <v>170</v>
      </c>
      <c r="I309" s="254">
        <v>164.213</v>
      </c>
      <c r="J309" s="74"/>
    </row>
    <row r="310" spans="1:10" s="19" customFormat="1" ht="12.75">
      <c r="A310" s="105" t="s">
        <v>503</v>
      </c>
      <c r="B310" s="36">
        <v>911</v>
      </c>
      <c r="C310" s="50" t="s">
        <v>712</v>
      </c>
      <c r="D310" s="37" t="s">
        <v>504</v>
      </c>
      <c r="E310" s="36"/>
      <c r="F310" s="254">
        <f>F311</f>
        <v>586</v>
      </c>
      <c r="G310" s="254">
        <f>G311</f>
        <v>586</v>
      </c>
      <c r="H310" s="265">
        <f>H311</f>
        <v>0</v>
      </c>
      <c r="I310" s="254">
        <f>I311</f>
        <v>586</v>
      </c>
      <c r="J310" s="74"/>
    </row>
    <row r="311" spans="1:10" s="19" customFormat="1" ht="12.75">
      <c r="A311" s="105" t="s">
        <v>66</v>
      </c>
      <c r="B311" s="36">
        <v>911</v>
      </c>
      <c r="C311" s="50" t="s">
        <v>712</v>
      </c>
      <c r="D311" s="37" t="s">
        <v>504</v>
      </c>
      <c r="E311" s="36" t="s">
        <v>67</v>
      </c>
      <c r="F311" s="254">
        <v>586</v>
      </c>
      <c r="G311" s="254">
        <f>F311</f>
        <v>586</v>
      </c>
      <c r="H311" s="265"/>
      <c r="I311" s="254">
        <v>586</v>
      </c>
      <c r="J311" s="74"/>
    </row>
    <row r="312" spans="1:10" s="19" customFormat="1" ht="20.25">
      <c r="A312" s="105" t="s">
        <v>158</v>
      </c>
      <c r="B312" s="36">
        <v>911</v>
      </c>
      <c r="C312" s="50" t="s">
        <v>712</v>
      </c>
      <c r="D312" s="37" t="s">
        <v>159</v>
      </c>
      <c r="E312" s="36"/>
      <c r="F312" s="254">
        <f aca="true" t="shared" si="25" ref="F312:I313">F313</f>
        <v>1404</v>
      </c>
      <c r="G312" s="254">
        <f t="shared" si="25"/>
        <v>0</v>
      </c>
      <c r="H312" s="265">
        <f t="shared" si="25"/>
        <v>1404</v>
      </c>
      <c r="I312" s="254">
        <f t="shared" si="25"/>
        <v>1402.525</v>
      </c>
      <c r="J312" s="74"/>
    </row>
    <row r="313" spans="1:10" s="19" customFormat="1" ht="12.75">
      <c r="A313" s="105" t="s">
        <v>160</v>
      </c>
      <c r="B313" s="36">
        <v>911</v>
      </c>
      <c r="C313" s="50" t="s">
        <v>712</v>
      </c>
      <c r="D313" s="37" t="s">
        <v>161</v>
      </c>
      <c r="E313" s="36"/>
      <c r="F313" s="254">
        <f t="shared" si="25"/>
        <v>1404</v>
      </c>
      <c r="G313" s="254">
        <f t="shared" si="25"/>
        <v>0</v>
      </c>
      <c r="H313" s="265">
        <f t="shared" si="25"/>
        <v>1404</v>
      </c>
      <c r="I313" s="254">
        <f t="shared" si="25"/>
        <v>1402.525</v>
      </c>
      <c r="J313" s="74"/>
    </row>
    <row r="314" spans="1:10" s="19" customFormat="1" ht="12.75">
      <c r="A314" s="105" t="s">
        <v>66</v>
      </c>
      <c r="B314" s="36">
        <v>911</v>
      </c>
      <c r="C314" s="50" t="s">
        <v>712</v>
      </c>
      <c r="D314" s="37" t="s">
        <v>161</v>
      </c>
      <c r="E314" s="36" t="s">
        <v>67</v>
      </c>
      <c r="F314" s="254">
        <v>1404</v>
      </c>
      <c r="G314" s="254"/>
      <c r="H314" s="265">
        <f>F314</f>
        <v>1404</v>
      </c>
      <c r="I314" s="254">
        <v>1402.525</v>
      </c>
      <c r="J314" s="74"/>
    </row>
    <row r="315" spans="1:10" s="19" customFormat="1" ht="20.25">
      <c r="A315" s="105" t="s">
        <v>162</v>
      </c>
      <c r="B315" s="36">
        <v>911</v>
      </c>
      <c r="C315" s="50" t="s">
        <v>712</v>
      </c>
      <c r="D315" s="37" t="s">
        <v>163</v>
      </c>
      <c r="E315" s="36"/>
      <c r="F315" s="254">
        <f aca="true" t="shared" si="26" ref="F315:I316">F316</f>
        <v>39210</v>
      </c>
      <c r="G315" s="254">
        <f t="shared" si="26"/>
        <v>0</v>
      </c>
      <c r="H315" s="265">
        <f t="shared" si="26"/>
        <v>39210</v>
      </c>
      <c r="I315" s="254">
        <f t="shared" si="26"/>
        <v>39205.827</v>
      </c>
      <c r="J315" s="74"/>
    </row>
    <row r="316" spans="1:10" s="19" customFormat="1" ht="12.75">
      <c r="A316" s="105" t="s">
        <v>164</v>
      </c>
      <c r="B316" s="36">
        <v>911</v>
      </c>
      <c r="C316" s="50" t="s">
        <v>712</v>
      </c>
      <c r="D316" s="37" t="s">
        <v>165</v>
      </c>
      <c r="E316" s="36"/>
      <c r="F316" s="254">
        <f t="shared" si="26"/>
        <v>39210</v>
      </c>
      <c r="G316" s="254">
        <f t="shared" si="26"/>
        <v>0</v>
      </c>
      <c r="H316" s="265">
        <f t="shared" si="26"/>
        <v>39210</v>
      </c>
      <c r="I316" s="254">
        <f t="shared" si="26"/>
        <v>39205.827</v>
      </c>
      <c r="J316" s="74"/>
    </row>
    <row r="317" spans="1:10" s="19" customFormat="1" ht="12.75">
      <c r="A317" s="105" t="s">
        <v>66</v>
      </c>
      <c r="B317" s="36">
        <v>911</v>
      </c>
      <c r="C317" s="50" t="s">
        <v>712</v>
      </c>
      <c r="D317" s="37" t="s">
        <v>165</v>
      </c>
      <c r="E317" s="36" t="s">
        <v>67</v>
      </c>
      <c r="F317" s="254">
        <v>39210</v>
      </c>
      <c r="G317" s="254"/>
      <c r="H317" s="265">
        <f>F317</f>
        <v>39210</v>
      </c>
      <c r="I317" s="254">
        <v>39205.827</v>
      </c>
      <c r="J317" s="74"/>
    </row>
    <row r="318" spans="1:10" s="19" customFormat="1" ht="20.25">
      <c r="A318" s="105" t="s">
        <v>166</v>
      </c>
      <c r="B318" s="36">
        <v>911</v>
      </c>
      <c r="C318" s="50" t="s">
        <v>712</v>
      </c>
      <c r="D318" s="37" t="s">
        <v>167</v>
      </c>
      <c r="E318" s="36"/>
      <c r="F318" s="254">
        <f aca="true" t="shared" si="27" ref="F318:I319">F319</f>
        <v>2127.1066</v>
      </c>
      <c r="G318" s="254">
        <f t="shared" si="27"/>
        <v>0</v>
      </c>
      <c r="H318" s="265">
        <f t="shared" si="27"/>
        <v>2127.1066</v>
      </c>
      <c r="I318" s="254">
        <f t="shared" si="27"/>
        <v>2127.107</v>
      </c>
      <c r="J318" s="74"/>
    </row>
    <row r="319" spans="1:10" s="19" customFormat="1" ht="12.75">
      <c r="A319" s="105" t="s">
        <v>168</v>
      </c>
      <c r="B319" s="36">
        <v>911</v>
      </c>
      <c r="C319" s="50" t="s">
        <v>712</v>
      </c>
      <c r="D319" s="37" t="s">
        <v>169</v>
      </c>
      <c r="E319" s="36"/>
      <c r="F319" s="254">
        <f t="shared" si="27"/>
        <v>2127.1066</v>
      </c>
      <c r="G319" s="254">
        <f t="shared" si="27"/>
        <v>0</v>
      </c>
      <c r="H319" s="265">
        <f t="shared" si="27"/>
        <v>2127.1066</v>
      </c>
      <c r="I319" s="254">
        <f t="shared" si="27"/>
        <v>2127.107</v>
      </c>
      <c r="J319" s="74"/>
    </row>
    <row r="320" spans="1:10" s="19" customFormat="1" ht="12.75">
      <c r="A320" s="105" t="s">
        <v>66</v>
      </c>
      <c r="B320" s="36">
        <v>911</v>
      </c>
      <c r="C320" s="50" t="s">
        <v>712</v>
      </c>
      <c r="D320" s="37" t="s">
        <v>169</v>
      </c>
      <c r="E320" s="36" t="s">
        <v>67</v>
      </c>
      <c r="F320" s="254">
        <v>2127.1066</v>
      </c>
      <c r="G320" s="254"/>
      <c r="H320" s="265">
        <f>F320</f>
        <v>2127.1066</v>
      </c>
      <c r="I320" s="254">
        <v>2127.107</v>
      </c>
      <c r="J320" s="74"/>
    </row>
    <row r="321" spans="1:10" s="19" customFormat="1" ht="30">
      <c r="A321" s="105" t="s">
        <v>170</v>
      </c>
      <c r="B321" s="36">
        <v>911</v>
      </c>
      <c r="C321" s="50" t="s">
        <v>712</v>
      </c>
      <c r="D321" s="37" t="s">
        <v>171</v>
      </c>
      <c r="E321" s="36"/>
      <c r="F321" s="254">
        <f aca="true" t="shared" si="28" ref="F321:I322">F322</f>
        <v>132447</v>
      </c>
      <c r="G321" s="254">
        <f t="shared" si="28"/>
        <v>0</v>
      </c>
      <c r="H321" s="265">
        <f t="shared" si="28"/>
        <v>132447</v>
      </c>
      <c r="I321" s="254">
        <f t="shared" si="28"/>
        <v>132346.915</v>
      </c>
      <c r="J321" s="74"/>
    </row>
    <row r="322" spans="1:10" s="19" customFormat="1" ht="30">
      <c r="A322" s="105" t="s">
        <v>172</v>
      </c>
      <c r="B322" s="36">
        <v>911</v>
      </c>
      <c r="C322" s="50" t="s">
        <v>712</v>
      </c>
      <c r="D322" s="37" t="s">
        <v>173</v>
      </c>
      <c r="E322" s="36"/>
      <c r="F322" s="254">
        <f t="shared" si="28"/>
        <v>132447</v>
      </c>
      <c r="G322" s="254">
        <f t="shared" si="28"/>
        <v>0</v>
      </c>
      <c r="H322" s="265">
        <f t="shared" si="28"/>
        <v>132447</v>
      </c>
      <c r="I322" s="254">
        <f t="shared" si="28"/>
        <v>132346.915</v>
      </c>
      <c r="J322" s="74"/>
    </row>
    <row r="323" spans="1:10" s="19" customFormat="1" ht="12.75">
      <c r="A323" s="105" t="s">
        <v>66</v>
      </c>
      <c r="B323" s="36">
        <v>911</v>
      </c>
      <c r="C323" s="50" t="s">
        <v>712</v>
      </c>
      <c r="D323" s="37" t="s">
        <v>173</v>
      </c>
      <c r="E323" s="36" t="s">
        <v>67</v>
      </c>
      <c r="F323" s="254">
        <v>132447</v>
      </c>
      <c r="G323" s="254"/>
      <c r="H323" s="265">
        <f>F323</f>
        <v>132447</v>
      </c>
      <c r="I323" s="254">
        <v>132346.915</v>
      </c>
      <c r="J323" s="74"/>
    </row>
    <row r="324" spans="1:10" s="19" customFormat="1" ht="30">
      <c r="A324" s="105" t="s">
        <v>182</v>
      </c>
      <c r="B324" s="36">
        <v>911</v>
      </c>
      <c r="C324" s="50" t="s">
        <v>712</v>
      </c>
      <c r="D324" s="37" t="s">
        <v>183</v>
      </c>
      <c r="E324" s="36"/>
      <c r="F324" s="254">
        <f aca="true" t="shared" si="29" ref="F324:I325">F325</f>
        <v>55</v>
      </c>
      <c r="G324" s="254">
        <f t="shared" si="29"/>
        <v>0</v>
      </c>
      <c r="H324" s="265">
        <f t="shared" si="29"/>
        <v>55</v>
      </c>
      <c r="I324" s="254">
        <f t="shared" si="29"/>
        <v>52.5</v>
      </c>
      <c r="J324" s="74"/>
    </row>
    <row r="325" spans="1:10" s="19" customFormat="1" ht="20.25">
      <c r="A325" s="105" t="s">
        <v>184</v>
      </c>
      <c r="B325" s="36">
        <v>911</v>
      </c>
      <c r="C325" s="50" t="s">
        <v>712</v>
      </c>
      <c r="D325" s="37" t="s">
        <v>185</v>
      </c>
      <c r="E325" s="36"/>
      <c r="F325" s="254">
        <f t="shared" si="29"/>
        <v>55</v>
      </c>
      <c r="G325" s="254">
        <f t="shared" si="29"/>
        <v>0</v>
      </c>
      <c r="H325" s="265">
        <f t="shared" si="29"/>
        <v>55</v>
      </c>
      <c r="I325" s="254">
        <f t="shared" si="29"/>
        <v>52.5</v>
      </c>
      <c r="J325" s="74"/>
    </row>
    <row r="326" spans="1:10" s="19" customFormat="1" ht="12.75">
      <c r="A326" s="105" t="s">
        <v>66</v>
      </c>
      <c r="B326" s="36">
        <v>911</v>
      </c>
      <c r="C326" s="50" t="s">
        <v>712</v>
      </c>
      <c r="D326" s="37" t="s">
        <v>185</v>
      </c>
      <c r="E326" s="36" t="s">
        <v>67</v>
      </c>
      <c r="F326" s="254">
        <v>55</v>
      </c>
      <c r="G326" s="254"/>
      <c r="H326" s="265">
        <f>F326</f>
        <v>55</v>
      </c>
      <c r="I326" s="254">
        <v>52.5</v>
      </c>
      <c r="J326" s="74"/>
    </row>
    <row r="327" spans="1:10" s="19" customFormat="1" ht="20.25">
      <c r="A327" s="105" t="s">
        <v>229</v>
      </c>
      <c r="B327" s="36">
        <v>911</v>
      </c>
      <c r="C327" s="50" t="s">
        <v>712</v>
      </c>
      <c r="D327" s="37" t="s">
        <v>230</v>
      </c>
      <c r="E327" s="36"/>
      <c r="F327" s="254">
        <f aca="true" t="shared" si="30" ref="F327:I328">F328</f>
        <v>1922</v>
      </c>
      <c r="G327" s="254">
        <f t="shared" si="30"/>
        <v>0</v>
      </c>
      <c r="H327" s="265">
        <f t="shared" si="30"/>
        <v>1922</v>
      </c>
      <c r="I327" s="254">
        <f t="shared" si="30"/>
        <v>1920.974</v>
      </c>
      <c r="J327" s="74"/>
    </row>
    <row r="328" spans="1:10" s="19" customFormat="1" ht="20.25">
      <c r="A328" s="105" t="s">
        <v>231</v>
      </c>
      <c r="B328" s="36">
        <v>911</v>
      </c>
      <c r="C328" s="50" t="s">
        <v>712</v>
      </c>
      <c r="D328" s="37" t="s">
        <v>232</v>
      </c>
      <c r="E328" s="36"/>
      <c r="F328" s="254">
        <f t="shared" si="30"/>
        <v>1922</v>
      </c>
      <c r="G328" s="254">
        <f t="shared" si="30"/>
        <v>0</v>
      </c>
      <c r="H328" s="265">
        <f t="shared" si="30"/>
        <v>1922</v>
      </c>
      <c r="I328" s="254">
        <f t="shared" si="30"/>
        <v>1920.974</v>
      </c>
      <c r="J328" s="74"/>
    </row>
    <row r="329" spans="1:10" s="19" customFormat="1" ht="12.75">
      <c r="A329" s="105" t="s">
        <v>66</v>
      </c>
      <c r="B329" s="36">
        <v>911</v>
      </c>
      <c r="C329" s="50" t="s">
        <v>712</v>
      </c>
      <c r="D329" s="37" t="s">
        <v>232</v>
      </c>
      <c r="E329" s="36" t="s">
        <v>67</v>
      </c>
      <c r="F329" s="254">
        <v>1922</v>
      </c>
      <c r="G329" s="254"/>
      <c r="H329" s="265">
        <f>F329</f>
        <v>1922</v>
      </c>
      <c r="I329" s="254">
        <v>1920.974</v>
      </c>
      <c r="J329" s="74"/>
    </row>
    <row r="330" spans="1:10" s="19" customFormat="1" ht="12.75">
      <c r="A330" s="105" t="s">
        <v>121</v>
      </c>
      <c r="B330" s="36">
        <v>911</v>
      </c>
      <c r="C330" s="50" t="s">
        <v>712</v>
      </c>
      <c r="D330" s="37" t="s">
        <v>232</v>
      </c>
      <c r="E330" s="36" t="s">
        <v>67</v>
      </c>
      <c r="F330" s="254"/>
      <c r="G330" s="254"/>
      <c r="H330" s="265">
        <f>F330</f>
        <v>0</v>
      </c>
      <c r="I330" s="254"/>
      <c r="J330" s="74"/>
    </row>
    <row r="331" spans="1:10" s="19" customFormat="1" ht="20.25">
      <c r="A331" s="105" t="s">
        <v>488</v>
      </c>
      <c r="B331" s="36">
        <v>911</v>
      </c>
      <c r="C331" s="50" t="s">
        <v>712</v>
      </c>
      <c r="D331" s="37">
        <v>5051900</v>
      </c>
      <c r="E331" s="36"/>
      <c r="F331" s="254">
        <f>F332</f>
        <v>3541.4</v>
      </c>
      <c r="G331" s="254">
        <f>G332</f>
        <v>0</v>
      </c>
      <c r="H331" s="265">
        <f>H332</f>
        <v>3541.4</v>
      </c>
      <c r="I331" s="254">
        <f>I332</f>
        <v>2781.632</v>
      </c>
      <c r="J331" s="74"/>
    </row>
    <row r="332" spans="1:10" s="19" customFormat="1" ht="12.75">
      <c r="A332" s="105" t="s">
        <v>66</v>
      </c>
      <c r="B332" s="36">
        <v>911</v>
      </c>
      <c r="C332" s="50" t="s">
        <v>712</v>
      </c>
      <c r="D332" s="37">
        <v>5051900</v>
      </c>
      <c r="E332" s="36" t="s">
        <v>67</v>
      </c>
      <c r="F332" s="254">
        <v>3541.4</v>
      </c>
      <c r="G332" s="254"/>
      <c r="H332" s="265">
        <f>F332</f>
        <v>3541.4</v>
      </c>
      <c r="I332" s="254">
        <v>2781.632</v>
      </c>
      <c r="J332" s="74"/>
    </row>
    <row r="333" spans="1:10" s="19" customFormat="1" ht="20.25">
      <c r="A333" s="105" t="s">
        <v>489</v>
      </c>
      <c r="B333" s="36">
        <v>911</v>
      </c>
      <c r="C333" s="50" t="s">
        <v>712</v>
      </c>
      <c r="D333" s="37">
        <v>5054500</v>
      </c>
      <c r="E333" s="36"/>
      <c r="F333" s="254">
        <f>F334</f>
        <v>28.6</v>
      </c>
      <c r="G333" s="254">
        <f>G334</f>
        <v>0</v>
      </c>
      <c r="H333" s="265">
        <f>H334</f>
        <v>35.5</v>
      </c>
      <c r="I333" s="254">
        <f>I334</f>
        <v>19.282</v>
      </c>
      <c r="J333" s="74"/>
    </row>
    <row r="334" spans="1:10" s="19" customFormat="1" ht="12.75">
      <c r="A334" s="105" t="s">
        <v>66</v>
      </c>
      <c r="B334" s="36">
        <v>911</v>
      </c>
      <c r="C334" s="50" t="s">
        <v>712</v>
      </c>
      <c r="D334" s="37">
        <v>5054500</v>
      </c>
      <c r="E334" s="36" t="s">
        <v>67</v>
      </c>
      <c r="F334" s="254">
        <v>28.6</v>
      </c>
      <c r="G334" s="254"/>
      <c r="H334" s="265">
        <v>35.5</v>
      </c>
      <c r="I334" s="254">
        <v>19.282</v>
      </c>
      <c r="J334" s="74"/>
    </row>
    <row r="335" spans="1:10" s="19" customFormat="1" ht="12.75">
      <c r="A335" s="63" t="s">
        <v>235</v>
      </c>
      <c r="B335" s="36">
        <v>911</v>
      </c>
      <c r="C335" s="50"/>
      <c r="D335" s="37"/>
      <c r="E335" s="36"/>
      <c r="F335" s="254">
        <f>F337+F339</f>
        <v>400</v>
      </c>
      <c r="G335" s="254">
        <f>G337+G339</f>
        <v>400</v>
      </c>
      <c r="H335" s="265">
        <f>H337+H339</f>
        <v>0</v>
      </c>
      <c r="I335" s="254">
        <f>I337+I339</f>
        <v>330.072</v>
      </c>
      <c r="J335" s="74"/>
    </row>
    <row r="336" spans="1:10" s="19" customFormat="1" ht="12.75">
      <c r="A336" s="105" t="s">
        <v>718</v>
      </c>
      <c r="B336" s="36"/>
      <c r="C336" s="50"/>
      <c r="D336" s="37"/>
      <c r="E336" s="36"/>
      <c r="F336" s="254"/>
      <c r="G336" s="254"/>
      <c r="H336" s="265"/>
      <c r="I336" s="254"/>
      <c r="J336" s="74"/>
    </row>
    <row r="337" spans="1:10" s="19" customFormat="1" ht="30">
      <c r="A337" s="105" t="s">
        <v>257</v>
      </c>
      <c r="B337" s="36">
        <v>911</v>
      </c>
      <c r="C337" s="50" t="s">
        <v>712</v>
      </c>
      <c r="D337" s="37" t="s">
        <v>258</v>
      </c>
      <c r="E337" s="36"/>
      <c r="F337" s="254">
        <f>F338</f>
        <v>150</v>
      </c>
      <c r="G337" s="254">
        <f>G338</f>
        <v>150</v>
      </c>
      <c r="H337" s="265">
        <f>H338</f>
        <v>0</v>
      </c>
      <c r="I337" s="254">
        <f>I338</f>
        <v>148.867</v>
      </c>
      <c r="J337" s="74"/>
    </row>
    <row r="338" spans="1:10" s="19" customFormat="1" ht="12.75">
      <c r="A338" s="105" t="s">
        <v>66</v>
      </c>
      <c r="B338" s="36">
        <v>911</v>
      </c>
      <c r="C338" s="50" t="s">
        <v>712</v>
      </c>
      <c r="D338" s="37" t="s">
        <v>258</v>
      </c>
      <c r="E338" s="36" t="s">
        <v>67</v>
      </c>
      <c r="F338" s="254">
        <f>110+40</f>
        <v>150</v>
      </c>
      <c r="G338" s="254">
        <f>F338</f>
        <v>150</v>
      </c>
      <c r="H338" s="265"/>
      <c r="I338" s="254">
        <v>148.867</v>
      </c>
      <c r="J338" s="74"/>
    </row>
    <row r="339" spans="1:9" s="87" customFormat="1" ht="20.25">
      <c r="A339" s="105" t="s">
        <v>259</v>
      </c>
      <c r="B339" s="36">
        <v>911</v>
      </c>
      <c r="C339" s="50" t="s">
        <v>712</v>
      </c>
      <c r="D339" s="37" t="s">
        <v>260</v>
      </c>
      <c r="E339" s="36"/>
      <c r="F339" s="254">
        <f>F340</f>
        <v>250</v>
      </c>
      <c r="G339" s="254">
        <f>G340</f>
        <v>250</v>
      </c>
      <c r="H339" s="265">
        <f>H340</f>
        <v>0</v>
      </c>
      <c r="I339" s="254">
        <f>I340</f>
        <v>181.205</v>
      </c>
    </row>
    <row r="340" spans="1:9" s="87" customFormat="1" ht="9.75">
      <c r="A340" s="105" t="s">
        <v>66</v>
      </c>
      <c r="B340" s="36">
        <v>911</v>
      </c>
      <c r="C340" s="50" t="s">
        <v>712</v>
      </c>
      <c r="D340" s="37" t="s">
        <v>260</v>
      </c>
      <c r="E340" s="36" t="s">
        <v>67</v>
      </c>
      <c r="F340" s="254">
        <v>250</v>
      </c>
      <c r="G340" s="254">
        <f>F340</f>
        <v>250</v>
      </c>
      <c r="H340" s="265"/>
      <c r="I340" s="254">
        <v>181.205</v>
      </c>
    </row>
    <row r="341" spans="1:10" s="19" customFormat="1" ht="12.75">
      <c r="A341" s="104" t="s">
        <v>760</v>
      </c>
      <c r="B341" s="31">
        <v>911</v>
      </c>
      <c r="C341" s="31" t="s">
        <v>715</v>
      </c>
      <c r="D341" s="31"/>
      <c r="E341" s="31"/>
      <c r="F341" s="245">
        <f>F345+F342</f>
        <v>33625.71</v>
      </c>
      <c r="G341" s="245">
        <f>G345+G342</f>
        <v>9074.710000000001</v>
      </c>
      <c r="H341" s="269">
        <f>H345+H342</f>
        <v>24551</v>
      </c>
      <c r="I341" s="245">
        <f>I345+I342</f>
        <v>33622.701</v>
      </c>
      <c r="J341" s="74"/>
    </row>
    <row r="342" spans="1:10" s="19" customFormat="1" ht="30">
      <c r="A342" s="134" t="s">
        <v>748</v>
      </c>
      <c r="B342" s="31">
        <v>911</v>
      </c>
      <c r="C342" s="31" t="s">
        <v>715</v>
      </c>
      <c r="D342" s="23" t="s">
        <v>665</v>
      </c>
      <c r="E342" s="31"/>
      <c r="F342" s="245">
        <f aca="true" t="shared" si="31" ref="F342:I343">F343</f>
        <v>24551</v>
      </c>
      <c r="G342" s="245">
        <f t="shared" si="31"/>
        <v>0</v>
      </c>
      <c r="H342" s="245">
        <f t="shared" si="31"/>
        <v>24551</v>
      </c>
      <c r="I342" s="245">
        <f t="shared" si="31"/>
        <v>24550.3</v>
      </c>
      <c r="J342" s="74"/>
    </row>
    <row r="343" spans="1:10" s="19" customFormat="1" ht="28.5">
      <c r="A343" s="95" t="s">
        <v>396</v>
      </c>
      <c r="B343" s="131">
        <v>911</v>
      </c>
      <c r="C343" s="31" t="s">
        <v>715</v>
      </c>
      <c r="D343" s="23" t="s">
        <v>63</v>
      </c>
      <c r="E343" s="23"/>
      <c r="F343" s="245">
        <f t="shared" si="31"/>
        <v>24551</v>
      </c>
      <c r="G343" s="245">
        <f t="shared" si="31"/>
        <v>0</v>
      </c>
      <c r="H343" s="269">
        <f t="shared" si="31"/>
        <v>24551</v>
      </c>
      <c r="I343" s="245">
        <f t="shared" si="31"/>
        <v>24550.3</v>
      </c>
      <c r="J343" s="74"/>
    </row>
    <row r="344" spans="1:10" s="19" customFormat="1" ht="12.75">
      <c r="A344" s="105" t="s">
        <v>26</v>
      </c>
      <c r="B344" s="130">
        <v>911</v>
      </c>
      <c r="C344" s="31" t="s">
        <v>715</v>
      </c>
      <c r="D344" s="23" t="s">
        <v>63</v>
      </c>
      <c r="E344" s="23">
        <v>900</v>
      </c>
      <c r="F344" s="245">
        <v>24551</v>
      </c>
      <c r="G344" s="245"/>
      <c r="H344" s="269">
        <f>F344</f>
        <v>24551</v>
      </c>
      <c r="I344" s="245">
        <v>24550.3</v>
      </c>
      <c r="J344" s="74"/>
    </row>
    <row r="345" spans="1:10" s="19" customFormat="1" ht="20.25">
      <c r="A345" s="63" t="s">
        <v>761</v>
      </c>
      <c r="B345" s="36">
        <v>911</v>
      </c>
      <c r="C345" s="33" t="s">
        <v>715</v>
      </c>
      <c r="D345" s="34" t="s">
        <v>762</v>
      </c>
      <c r="E345" s="35">
        <v>482</v>
      </c>
      <c r="F345" s="254">
        <f>F346</f>
        <v>9074.710000000001</v>
      </c>
      <c r="G345" s="254">
        <f>G346</f>
        <v>9074.710000000001</v>
      </c>
      <c r="H345" s="265">
        <f>H346</f>
        <v>0</v>
      </c>
      <c r="I345" s="254">
        <f>I346</f>
        <v>9072.401000000002</v>
      </c>
      <c r="J345" s="74"/>
    </row>
    <row r="346" spans="1:10" s="19" customFormat="1" ht="20.25">
      <c r="A346" s="101" t="s">
        <v>3</v>
      </c>
      <c r="B346" s="37">
        <v>911</v>
      </c>
      <c r="C346" s="33" t="s">
        <v>715</v>
      </c>
      <c r="D346" s="24" t="s">
        <v>763</v>
      </c>
      <c r="E346" s="38">
        <v>482</v>
      </c>
      <c r="F346" s="270">
        <f>F348+F349+F350+F351+F352+F353+F354+F355</f>
        <v>9074.710000000001</v>
      </c>
      <c r="G346" s="270">
        <f>G348+G349+G350+G351+G352+G353+G354+G355</f>
        <v>9074.710000000001</v>
      </c>
      <c r="H346" s="335">
        <f>H348+H349+H350+H351+H352+H353+H354+H355</f>
        <v>0</v>
      </c>
      <c r="I346" s="270">
        <f>I348+I349+I350+I351+I352+I353+I354+I355</f>
        <v>9072.401000000002</v>
      </c>
      <c r="J346" s="74"/>
    </row>
    <row r="347" spans="1:10" s="19" customFormat="1" ht="12.75">
      <c r="A347" s="105" t="s">
        <v>750</v>
      </c>
      <c r="B347" s="50"/>
      <c r="C347" s="23"/>
      <c r="D347" s="23"/>
      <c r="E347" s="23"/>
      <c r="F347" s="247"/>
      <c r="G347" s="247"/>
      <c r="H347" s="261"/>
      <c r="I347" s="247"/>
      <c r="J347" s="74"/>
    </row>
    <row r="348" spans="1:10" s="19" customFormat="1" ht="18.75">
      <c r="A348" s="27" t="s">
        <v>8</v>
      </c>
      <c r="B348" s="33">
        <v>911</v>
      </c>
      <c r="C348" s="33" t="s">
        <v>715</v>
      </c>
      <c r="D348" s="29" t="s">
        <v>764</v>
      </c>
      <c r="E348" s="29">
        <v>482</v>
      </c>
      <c r="F348" s="230">
        <v>1739.72</v>
      </c>
      <c r="G348" s="230">
        <f>F348</f>
        <v>1739.72</v>
      </c>
      <c r="H348" s="264"/>
      <c r="I348" s="230">
        <v>1739.72</v>
      </c>
      <c r="J348" s="74"/>
    </row>
    <row r="349" spans="1:10" s="19" customFormat="1" ht="28.5">
      <c r="A349" s="27" t="s">
        <v>523</v>
      </c>
      <c r="B349" s="33">
        <v>911</v>
      </c>
      <c r="C349" s="33" t="s">
        <v>715</v>
      </c>
      <c r="D349" s="29" t="s">
        <v>765</v>
      </c>
      <c r="E349" s="29">
        <v>482</v>
      </c>
      <c r="F349" s="230">
        <v>2442.875</v>
      </c>
      <c r="G349" s="230">
        <f aca="true" t="shared" si="32" ref="G349:G356">F349</f>
        <v>2442.875</v>
      </c>
      <c r="H349" s="264"/>
      <c r="I349" s="230">
        <v>2442.867</v>
      </c>
      <c r="J349" s="74"/>
    </row>
    <row r="350" spans="1:10" s="19" customFormat="1" ht="18.75">
      <c r="A350" s="27" t="s">
        <v>9</v>
      </c>
      <c r="B350" s="33">
        <v>911</v>
      </c>
      <c r="C350" s="33" t="s">
        <v>715</v>
      </c>
      <c r="D350" s="29" t="s">
        <v>766</v>
      </c>
      <c r="E350" s="29">
        <v>482</v>
      </c>
      <c r="F350" s="230">
        <v>1112.019</v>
      </c>
      <c r="G350" s="230">
        <f t="shared" si="32"/>
        <v>1112.019</v>
      </c>
      <c r="H350" s="264"/>
      <c r="I350" s="230">
        <v>1112.018</v>
      </c>
      <c r="J350" s="74"/>
    </row>
    <row r="351" spans="1:10" s="19" customFormat="1" ht="18.75">
      <c r="A351" s="27" t="s">
        <v>524</v>
      </c>
      <c r="B351" s="33">
        <v>911</v>
      </c>
      <c r="C351" s="33" t="s">
        <v>715</v>
      </c>
      <c r="D351" s="29" t="s">
        <v>767</v>
      </c>
      <c r="E351" s="29">
        <v>482</v>
      </c>
      <c r="F351" s="230">
        <v>238.322</v>
      </c>
      <c r="G351" s="230">
        <f t="shared" si="32"/>
        <v>238.322</v>
      </c>
      <c r="H351" s="264"/>
      <c r="I351" s="230">
        <v>237.942</v>
      </c>
      <c r="J351" s="74"/>
    </row>
    <row r="352" spans="1:10" s="19" customFormat="1" ht="28.5">
      <c r="A352" s="27" t="s">
        <v>525</v>
      </c>
      <c r="B352" s="33">
        <v>911</v>
      </c>
      <c r="C352" s="33" t="s">
        <v>715</v>
      </c>
      <c r="D352" s="29" t="s">
        <v>768</v>
      </c>
      <c r="E352" s="29">
        <v>482</v>
      </c>
      <c r="F352" s="230">
        <v>529.355</v>
      </c>
      <c r="G352" s="230">
        <f t="shared" si="32"/>
        <v>529.355</v>
      </c>
      <c r="H352" s="264"/>
      <c r="I352" s="230">
        <v>527.446</v>
      </c>
      <c r="J352" s="74"/>
    </row>
    <row r="353" spans="1:10" s="19" customFormat="1" ht="28.5">
      <c r="A353" s="27" t="s">
        <v>10</v>
      </c>
      <c r="B353" s="33">
        <v>911</v>
      </c>
      <c r="C353" s="33" t="s">
        <v>715</v>
      </c>
      <c r="D353" s="29" t="s">
        <v>769</v>
      </c>
      <c r="E353" s="29">
        <v>482</v>
      </c>
      <c r="F353" s="230">
        <v>452.708</v>
      </c>
      <c r="G353" s="230">
        <f t="shared" si="32"/>
        <v>452.708</v>
      </c>
      <c r="H353" s="264"/>
      <c r="I353" s="230">
        <v>452.707</v>
      </c>
      <c r="J353" s="74"/>
    </row>
    <row r="354" spans="1:10" s="19" customFormat="1" ht="28.5">
      <c r="A354" s="27" t="s">
        <v>11</v>
      </c>
      <c r="B354" s="33">
        <v>911</v>
      </c>
      <c r="C354" s="33" t="s">
        <v>715</v>
      </c>
      <c r="D354" s="29" t="s">
        <v>770</v>
      </c>
      <c r="E354" s="29">
        <v>482</v>
      </c>
      <c r="F354" s="230">
        <v>1640.196</v>
      </c>
      <c r="G354" s="230">
        <f t="shared" si="32"/>
        <v>1640.196</v>
      </c>
      <c r="H354" s="264"/>
      <c r="I354" s="230">
        <v>1640.188</v>
      </c>
      <c r="J354" s="74"/>
    </row>
    <row r="355" spans="1:10" s="19" customFormat="1" ht="18.75">
      <c r="A355" s="27" t="s">
        <v>616</v>
      </c>
      <c r="B355" s="33">
        <v>911</v>
      </c>
      <c r="C355" s="33" t="s">
        <v>715</v>
      </c>
      <c r="D355" s="29" t="s">
        <v>617</v>
      </c>
      <c r="E355" s="29">
        <v>482</v>
      </c>
      <c r="F355" s="230">
        <v>919.515</v>
      </c>
      <c r="G355" s="230">
        <f t="shared" si="32"/>
        <v>919.515</v>
      </c>
      <c r="H355" s="264"/>
      <c r="I355" s="230">
        <v>919.513</v>
      </c>
      <c r="J355" s="74"/>
    </row>
    <row r="356" spans="1:9" s="87" customFormat="1" ht="9">
      <c r="A356" s="27" t="s">
        <v>107</v>
      </c>
      <c r="B356" s="33">
        <v>911</v>
      </c>
      <c r="C356" s="206" t="s">
        <v>108</v>
      </c>
      <c r="D356" s="29">
        <v>4530140</v>
      </c>
      <c r="E356" s="29">
        <v>6</v>
      </c>
      <c r="F356" s="230">
        <v>40</v>
      </c>
      <c r="G356" s="230">
        <f t="shared" si="32"/>
        <v>40</v>
      </c>
      <c r="H356" s="264"/>
      <c r="I356" s="230">
        <v>33.35</v>
      </c>
    </row>
    <row r="357" spans="1:10" s="19" customFormat="1" ht="26.25">
      <c r="A357" s="86" t="s">
        <v>199</v>
      </c>
      <c r="B357" s="72">
        <v>912</v>
      </c>
      <c r="C357" s="73"/>
      <c r="D357" s="73"/>
      <c r="E357" s="73"/>
      <c r="F357" s="223">
        <f>F358+F363+F463</f>
        <v>1337023.8524</v>
      </c>
      <c r="G357" s="223" t="e">
        <f>G358+G363+G463</f>
        <v>#REF!</v>
      </c>
      <c r="H357" s="223" t="e">
        <f>H358+H363+H463</f>
        <v>#REF!</v>
      </c>
      <c r="I357" s="223">
        <f>I363+I463+I358</f>
        <v>1294687.652</v>
      </c>
      <c r="J357" s="74"/>
    </row>
    <row r="358" spans="1:10" s="19" customFormat="1" ht="39">
      <c r="A358" s="149" t="s">
        <v>416</v>
      </c>
      <c r="B358" s="50">
        <v>912</v>
      </c>
      <c r="C358" s="203" t="s">
        <v>125</v>
      </c>
      <c r="D358" s="73"/>
      <c r="E358" s="73"/>
      <c r="F358" s="223">
        <f>F359+F361</f>
        <v>867.8879999999999</v>
      </c>
      <c r="G358" s="223" t="e">
        <f>G359+G361</f>
        <v>#REF!</v>
      </c>
      <c r="H358" s="233" t="e">
        <f>H359+H361</f>
        <v>#REF!</v>
      </c>
      <c r="I358" s="223">
        <f>I359+I361</f>
        <v>826.1869999999999</v>
      </c>
      <c r="J358" s="74"/>
    </row>
    <row r="359" spans="1:10" s="19" customFormat="1" ht="30">
      <c r="A359" s="91" t="s">
        <v>417</v>
      </c>
      <c r="B359" s="23">
        <v>912</v>
      </c>
      <c r="C359" s="202" t="s">
        <v>125</v>
      </c>
      <c r="D359" s="202" t="s">
        <v>304</v>
      </c>
      <c r="E359" s="53"/>
      <c r="F359" s="221">
        <f>F360</f>
        <v>60.136</v>
      </c>
      <c r="G359" s="221">
        <f>G360</f>
        <v>0</v>
      </c>
      <c r="H359" s="234">
        <f>H360</f>
        <v>373.2</v>
      </c>
      <c r="I359" s="221">
        <f>I360</f>
        <v>59.666</v>
      </c>
      <c r="J359" s="74"/>
    </row>
    <row r="360" spans="1:10" s="19" customFormat="1" ht="12.75">
      <c r="A360" s="105" t="s">
        <v>26</v>
      </c>
      <c r="B360" s="50">
        <v>912</v>
      </c>
      <c r="C360" s="202" t="s">
        <v>125</v>
      </c>
      <c r="D360" s="202" t="s">
        <v>304</v>
      </c>
      <c r="E360" s="225" t="s">
        <v>126</v>
      </c>
      <c r="F360" s="221">
        <v>60.136</v>
      </c>
      <c r="G360" s="221"/>
      <c r="H360" s="234">
        <v>373.2</v>
      </c>
      <c r="I360" s="221">
        <v>59.666</v>
      </c>
      <c r="J360" s="74"/>
    </row>
    <row r="361" spans="1:10" s="19" customFormat="1" ht="30">
      <c r="A361" s="91" t="s">
        <v>418</v>
      </c>
      <c r="B361" s="93">
        <v>912</v>
      </c>
      <c r="C361" s="202" t="s">
        <v>125</v>
      </c>
      <c r="D361" s="29">
        <v>5100300</v>
      </c>
      <c r="E361" s="24"/>
      <c r="F361" s="221">
        <f>F362</f>
        <v>807.752</v>
      </c>
      <c r="G361" s="221" t="e">
        <f>G362</f>
        <v>#REF!</v>
      </c>
      <c r="H361" s="234" t="e">
        <f>H362</f>
        <v>#REF!</v>
      </c>
      <c r="I361" s="221">
        <f>I362</f>
        <v>766.521</v>
      </c>
      <c r="J361" s="74"/>
    </row>
    <row r="362" spans="1:10" s="19" customFormat="1" ht="12.75">
      <c r="A362" s="105" t="s">
        <v>26</v>
      </c>
      <c r="B362" s="93">
        <v>912</v>
      </c>
      <c r="C362" s="202" t="s">
        <v>125</v>
      </c>
      <c r="D362" s="29">
        <v>5100300</v>
      </c>
      <c r="E362" s="29"/>
      <c r="F362" s="221">
        <v>807.752</v>
      </c>
      <c r="G362" s="221" t="e">
        <f>#REF!</f>
        <v>#REF!</v>
      </c>
      <c r="H362" s="234" t="e">
        <f>#REF!</f>
        <v>#REF!</v>
      </c>
      <c r="I362" s="221">
        <v>766.521</v>
      </c>
      <c r="J362" s="74"/>
    </row>
    <row r="363" spans="1:10" s="340" customFormat="1" ht="14.25">
      <c r="A363" s="179" t="s">
        <v>526</v>
      </c>
      <c r="B363" s="180">
        <v>912</v>
      </c>
      <c r="C363" s="180" t="s">
        <v>670</v>
      </c>
      <c r="D363" s="180"/>
      <c r="E363" s="180"/>
      <c r="F363" s="246">
        <f>F365+F383+F438+F445</f>
        <v>1257978.2744</v>
      </c>
      <c r="G363" s="246">
        <f>G365+G383+G438+G445</f>
        <v>709166.1554</v>
      </c>
      <c r="H363" s="246">
        <f>H365+H383+H438+H445</f>
        <v>507851.881</v>
      </c>
      <c r="I363" s="246">
        <f>I365+I383+I438+I445</f>
        <v>1216651.316</v>
      </c>
      <c r="J363" s="192"/>
    </row>
    <row r="364" spans="1:10" s="19" customFormat="1" ht="12.75">
      <c r="A364" s="107" t="s">
        <v>655</v>
      </c>
      <c r="B364" s="24"/>
      <c r="C364" s="24"/>
      <c r="D364" s="24"/>
      <c r="E364" s="24"/>
      <c r="F364" s="247"/>
      <c r="G364" s="247"/>
      <c r="H364" s="261"/>
      <c r="I364" s="247"/>
      <c r="J364" s="74"/>
    </row>
    <row r="365" spans="1:10" s="19" customFormat="1" ht="12.75">
      <c r="A365" s="108" t="s">
        <v>647</v>
      </c>
      <c r="B365" s="52">
        <v>912</v>
      </c>
      <c r="C365" s="32" t="s">
        <v>671</v>
      </c>
      <c r="D365" s="32"/>
      <c r="E365" s="52"/>
      <c r="F365" s="268">
        <f>F366+F378</f>
        <v>493674.56409999996</v>
      </c>
      <c r="G365" s="268">
        <f>G366+G378</f>
        <v>464332.56409999996</v>
      </c>
      <c r="H365" s="268">
        <f>H366+H378</f>
        <v>29342</v>
      </c>
      <c r="I365" s="268">
        <f>I366+I378</f>
        <v>461735.94499999995</v>
      </c>
      <c r="J365" s="74"/>
    </row>
    <row r="366" spans="1:10" s="19" customFormat="1" ht="12.75">
      <c r="A366" s="103" t="s">
        <v>527</v>
      </c>
      <c r="B366" s="37">
        <v>912</v>
      </c>
      <c r="C366" s="37" t="s">
        <v>671</v>
      </c>
      <c r="D366" s="37" t="s">
        <v>528</v>
      </c>
      <c r="E366" s="37"/>
      <c r="F366" s="242">
        <f>F367+F375</f>
        <v>400137.56409999996</v>
      </c>
      <c r="G366" s="242">
        <f>G367+G375</f>
        <v>399332.56409999996</v>
      </c>
      <c r="H366" s="256">
        <f>H367+H375</f>
        <v>805</v>
      </c>
      <c r="I366" s="242">
        <f>I367+I375</f>
        <v>368216.50599999994</v>
      </c>
      <c r="J366" s="74"/>
    </row>
    <row r="367" spans="1:10" s="19" customFormat="1" ht="12.75">
      <c r="A367" s="101" t="s">
        <v>35</v>
      </c>
      <c r="B367" s="37">
        <v>912</v>
      </c>
      <c r="C367" s="24" t="s">
        <v>671</v>
      </c>
      <c r="D367" s="24" t="s">
        <v>529</v>
      </c>
      <c r="E367" s="24"/>
      <c r="F367" s="242">
        <f>F368+F370+F372</f>
        <v>397636.3551</v>
      </c>
      <c r="G367" s="242">
        <f>G368+G370+G372</f>
        <v>396831.3551</v>
      </c>
      <c r="H367" s="256">
        <f>H368+H370+H372</f>
        <v>805</v>
      </c>
      <c r="I367" s="242">
        <f>I368+I370+I372</f>
        <v>365715.29699999996</v>
      </c>
      <c r="J367" s="74"/>
    </row>
    <row r="368" spans="1:10" s="19" customFormat="1" ht="30">
      <c r="A368" s="103" t="s">
        <v>273</v>
      </c>
      <c r="B368" s="37">
        <v>912</v>
      </c>
      <c r="C368" s="24" t="s">
        <v>671</v>
      </c>
      <c r="D368" s="24" t="s">
        <v>530</v>
      </c>
      <c r="E368" s="24"/>
      <c r="F368" s="242">
        <f>F369</f>
        <v>357831.3551</v>
      </c>
      <c r="G368" s="242">
        <f>G369</f>
        <v>357831.3551</v>
      </c>
      <c r="H368" s="256">
        <f>H369</f>
        <v>0</v>
      </c>
      <c r="I368" s="242">
        <f>I369</f>
        <v>351687.761</v>
      </c>
      <c r="J368" s="74"/>
    </row>
    <row r="369" spans="1:9" s="87" customFormat="1" ht="9.75">
      <c r="A369" s="101" t="s">
        <v>39</v>
      </c>
      <c r="B369" s="37">
        <v>912</v>
      </c>
      <c r="C369" s="24" t="s">
        <v>671</v>
      </c>
      <c r="D369" s="24" t="s">
        <v>530</v>
      </c>
      <c r="E369" s="24" t="s">
        <v>40</v>
      </c>
      <c r="F369" s="242">
        <v>357831.3551</v>
      </c>
      <c r="G369" s="242">
        <f>F369</f>
        <v>357831.3551</v>
      </c>
      <c r="H369" s="256"/>
      <c r="I369" s="242">
        <v>351687.761</v>
      </c>
    </row>
    <row r="370" spans="1:10" s="19" customFormat="1" ht="12.75">
      <c r="A370" s="101" t="s">
        <v>274</v>
      </c>
      <c r="B370" s="37">
        <v>912</v>
      </c>
      <c r="C370" s="24" t="s">
        <v>671</v>
      </c>
      <c r="D370" s="24" t="s">
        <v>275</v>
      </c>
      <c r="E370" s="24"/>
      <c r="F370" s="242">
        <f>F371</f>
        <v>39000</v>
      </c>
      <c r="G370" s="242">
        <f>G371</f>
        <v>39000</v>
      </c>
      <c r="H370" s="256">
        <f>H371</f>
        <v>0</v>
      </c>
      <c r="I370" s="242">
        <f>I371</f>
        <v>13223.236</v>
      </c>
      <c r="J370" s="74"/>
    </row>
    <row r="371" spans="1:10" s="19" customFormat="1" ht="12.75">
      <c r="A371" s="101" t="s">
        <v>39</v>
      </c>
      <c r="B371" s="37">
        <v>912</v>
      </c>
      <c r="C371" s="24" t="s">
        <v>671</v>
      </c>
      <c r="D371" s="24" t="s">
        <v>275</v>
      </c>
      <c r="E371" s="24" t="s">
        <v>40</v>
      </c>
      <c r="F371" s="242">
        <v>39000</v>
      </c>
      <c r="G371" s="242">
        <f>F371</f>
        <v>39000</v>
      </c>
      <c r="H371" s="256"/>
      <c r="I371" s="242">
        <v>13223.236</v>
      </c>
      <c r="J371" s="74"/>
    </row>
    <row r="372" spans="1:9" s="1" customFormat="1" ht="40.5">
      <c r="A372" s="105" t="s">
        <v>43</v>
      </c>
      <c r="B372" s="50">
        <v>912</v>
      </c>
      <c r="C372" s="23" t="s">
        <v>671</v>
      </c>
      <c r="D372" s="24"/>
      <c r="E372" s="24"/>
      <c r="F372" s="247">
        <f aca="true" t="shared" si="33" ref="F372:I373">F373</f>
        <v>805</v>
      </c>
      <c r="G372" s="247">
        <f t="shared" si="33"/>
        <v>0</v>
      </c>
      <c r="H372" s="261">
        <f t="shared" si="33"/>
        <v>805</v>
      </c>
      <c r="I372" s="247">
        <f t="shared" si="33"/>
        <v>804.3</v>
      </c>
    </row>
    <row r="373" spans="1:10" s="19" customFormat="1" ht="12.75">
      <c r="A373" s="105" t="s">
        <v>35</v>
      </c>
      <c r="B373" s="50">
        <v>912</v>
      </c>
      <c r="C373" s="23" t="s">
        <v>671</v>
      </c>
      <c r="D373" s="23" t="s">
        <v>735</v>
      </c>
      <c r="E373" s="23"/>
      <c r="F373" s="242">
        <f t="shared" si="33"/>
        <v>805</v>
      </c>
      <c r="G373" s="242">
        <f t="shared" si="33"/>
        <v>0</v>
      </c>
      <c r="H373" s="256">
        <f t="shared" si="33"/>
        <v>805</v>
      </c>
      <c r="I373" s="242">
        <f t="shared" si="33"/>
        <v>804.3</v>
      </c>
      <c r="J373" s="74"/>
    </row>
    <row r="374" spans="1:10" s="19" customFormat="1" ht="12.75">
      <c r="A374" s="105" t="s">
        <v>39</v>
      </c>
      <c r="B374" s="50">
        <v>912</v>
      </c>
      <c r="C374" s="23" t="s">
        <v>671</v>
      </c>
      <c r="D374" s="23" t="s">
        <v>735</v>
      </c>
      <c r="E374" s="23" t="s">
        <v>40</v>
      </c>
      <c r="F374" s="242">
        <v>805</v>
      </c>
      <c r="G374" s="242"/>
      <c r="H374" s="256">
        <f>F374</f>
        <v>805</v>
      </c>
      <c r="I374" s="242">
        <v>804.3</v>
      </c>
      <c r="J374" s="74"/>
    </row>
    <row r="375" spans="1:10" s="19" customFormat="1" ht="12.75">
      <c r="A375" s="101" t="s">
        <v>315</v>
      </c>
      <c r="B375" s="50">
        <v>912</v>
      </c>
      <c r="C375" s="23" t="s">
        <v>671</v>
      </c>
      <c r="D375" s="24"/>
      <c r="E375" s="24"/>
      <c r="F375" s="241">
        <f>F376</f>
        <v>2501.209</v>
      </c>
      <c r="G375" s="241">
        <f aca="true" t="shared" si="34" ref="G375:I376">G376</f>
        <v>2501.209</v>
      </c>
      <c r="H375" s="259">
        <f t="shared" si="34"/>
        <v>0</v>
      </c>
      <c r="I375" s="241">
        <f t="shared" si="34"/>
        <v>2501.209</v>
      </c>
      <c r="J375" s="74"/>
    </row>
    <row r="376" spans="1:10" s="19" customFormat="1" ht="20.25">
      <c r="A376" s="101" t="s">
        <v>317</v>
      </c>
      <c r="B376" s="50">
        <v>912</v>
      </c>
      <c r="C376" s="23" t="s">
        <v>671</v>
      </c>
      <c r="D376" s="23" t="s">
        <v>722</v>
      </c>
      <c r="E376" s="23"/>
      <c r="F376" s="241">
        <f>F377</f>
        <v>2501.209</v>
      </c>
      <c r="G376" s="241">
        <f t="shared" si="34"/>
        <v>2501.209</v>
      </c>
      <c r="H376" s="259">
        <f t="shared" si="34"/>
        <v>0</v>
      </c>
      <c r="I376" s="241">
        <f t="shared" si="34"/>
        <v>2501.209</v>
      </c>
      <c r="J376" s="74"/>
    </row>
    <row r="377" spans="1:10" s="19" customFormat="1" ht="12.75">
      <c r="A377" s="101" t="s">
        <v>39</v>
      </c>
      <c r="B377" s="50">
        <v>912</v>
      </c>
      <c r="C377" s="23" t="s">
        <v>671</v>
      </c>
      <c r="D377" s="23" t="s">
        <v>723</v>
      </c>
      <c r="E377" s="23" t="s">
        <v>40</v>
      </c>
      <c r="F377" s="241">
        <v>2501.209</v>
      </c>
      <c r="G377" s="241">
        <f>F377</f>
        <v>2501.209</v>
      </c>
      <c r="H377" s="259"/>
      <c r="I377" s="241">
        <v>2501.209</v>
      </c>
      <c r="J377" s="74"/>
    </row>
    <row r="378" spans="1:10" s="19" customFormat="1" ht="12.75">
      <c r="A378" s="123" t="s">
        <v>44</v>
      </c>
      <c r="B378" s="24">
        <v>912</v>
      </c>
      <c r="C378" s="23" t="s">
        <v>671</v>
      </c>
      <c r="D378" s="54" t="s">
        <v>45</v>
      </c>
      <c r="E378" s="54"/>
      <c r="F378" s="247">
        <f>F379+F381</f>
        <v>93537</v>
      </c>
      <c r="G378" s="247">
        <f>G379+G381</f>
        <v>65000</v>
      </c>
      <c r="H378" s="247">
        <f>H379+H381</f>
        <v>28537</v>
      </c>
      <c r="I378" s="247">
        <f>I379+I381</f>
        <v>93519.439</v>
      </c>
      <c r="J378" s="74"/>
    </row>
    <row r="379" spans="1:10" s="19" customFormat="1" ht="26.25">
      <c r="A379" s="195" t="s">
        <v>104</v>
      </c>
      <c r="B379" s="69">
        <v>912</v>
      </c>
      <c r="C379" s="23" t="s">
        <v>671</v>
      </c>
      <c r="D379" s="50" t="s">
        <v>105</v>
      </c>
      <c r="E379" s="23"/>
      <c r="F379" s="247">
        <f>F380</f>
        <v>28537</v>
      </c>
      <c r="G379" s="247">
        <f>G380</f>
        <v>0</v>
      </c>
      <c r="H379" s="261">
        <f>H380</f>
        <v>28537</v>
      </c>
      <c r="I379" s="247">
        <f>I380</f>
        <v>28528.471</v>
      </c>
      <c r="J379" s="74"/>
    </row>
    <row r="380" spans="1:9" s="87" customFormat="1" ht="9.75">
      <c r="A380" s="101" t="s">
        <v>39</v>
      </c>
      <c r="B380" s="24">
        <v>912</v>
      </c>
      <c r="C380" s="23" t="s">
        <v>671</v>
      </c>
      <c r="D380" s="50" t="s">
        <v>105</v>
      </c>
      <c r="E380" s="23" t="s">
        <v>40</v>
      </c>
      <c r="F380" s="247">
        <v>28537</v>
      </c>
      <c r="G380" s="247">
        <v>0</v>
      </c>
      <c r="H380" s="261">
        <f>F380</f>
        <v>28537</v>
      </c>
      <c r="I380" s="247">
        <v>28528.471</v>
      </c>
    </row>
    <row r="381" spans="1:9" s="87" customFormat="1" ht="9.75">
      <c r="A381" s="101" t="s">
        <v>603</v>
      </c>
      <c r="B381" s="23">
        <v>912</v>
      </c>
      <c r="C381" s="23" t="s">
        <v>671</v>
      </c>
      <c r="D381" s="50" t="s">
        <v>419</v>
      </c>
      <c r="E381" s="206"/>
      <c r="F381" s="247">
        <f>F382</f>
        <v>65000</v>
      </c>
      <c r="G381" s="247">
        <f>G382</f>
        <v>65000</v>
      </c>
      <c r="H381" s="261">
        <f>H382</f>
        <v>0</v>
      </c>
      <c r="I381" s="247">
        <f>I382</f>
        <v>64990.968</v>
      </c>
    </row>
    <row r="382" spans="1:9" s="87" customFormat="1" ht="9.75">
      <c r="A382" s="101" t="s">
        <v>26</v>
      </c>
      <c r="B382" s="23">
        <v>912</v>
      </c>
      <c r="C382" s="23" t="s">
        <v>671</v>
      </c>
      <c r="D382" s="50" t="s">
        <v>419</v>
      </c>
      <c r="E382" s="29" t="s">
        <v>40</v>
      </c>
      <c r="F382" s="247">
        <v>65000</v>
      </c>
      <c r="G382" s="247">
        <f>F382</f>
        <v>65000</v>
      </c>
      <c r="H382" s="261"/>
      <c r="I382" s="247">
        <v>64990.968</v>
      </c>
    </row>
    <row r="383" spans="1:10" s="19" customFormat="1" ht="12.75">
      <c r="A383" s="109" t="s">
        <v>646</v>
      </c>
      <c r="B383" s="32">
        <v>912</v>
      </c>
      <c r="C383" s="31" t="s">
        <v>672</v>
      </c>
      <c r="D383" s="32"/>
      <c r="E383" s="32"/>
      <c r="F383" s="268">
        <f>F384+F398+F412+F419+F431</f>
        <v>653946.7608</v>
      </c>
      <c r="G383" s="268">
        <f>G384+G398+G412+G419+G431</f>
        <v>174852.64179999998</v>
      </c>
      <c r="H383" s="268">
        <f>H384+H398+H412+H419+H431</f>
        <v>473798.881</v>
      </c>
      <c r="I383" s="268">
        <f>I384+I398+I412+I419+I431</f>
        <v>645640.959</v>
      </c>
      <c r="J383" s="74"/>
    </row>
    <row r="384" spans="1:10" s="19" customFormat="1" ht="20.25">
      <c r="A384" s="91" t="s">
        <v>717</v>
      </c>
      <c r="B384" s="50">
        <v>912</v>
      </c>
      <c r="C384" s="50" t="s">
        <v>672</v>
      </c>
      <c r="D384" s="50" t="s">
        <v>673</v>
      </c>
      <c r="E384" s="50"/>
      <c r="F384" s="242">
        <f>F385+F393+F395</f>
        <v>483443.0268</v>
      </c>
      <c r="G384" s="242">
        <f>G385+G393+G395</f>
        <v>123878.92679999999</v>
      </c>
      <c r="H384" s="256">
        <f>H385+H393+H395</f>
        <v>359564.1</v>
      </c>
      <c r="I384" s="242">
        <f>I385+I393+I395</f>
        <v>477230.02</v>
      </c>
      <c r="J384" s="74"/>
    </row>
    <row r="385" spans="1:10" s="19" customFormat="1" ht="20.25">
      <c r="A385" s="101" t="s">
        <v>531</v>
      </c>
      <c r="B385" s="23">
        <v>912</v>
      </c>
      <c r="C385" s="23" t="s">
        <v>672</v>
      </c>
      <c r="D385" s="23" t="s">
        <v>532</v>
      </c>
      <c r="E385" s="24"/>
      <c r="F385" s="247">
        <f>F387+F389</f>
        <v>479896.6688</v>
      </c>
      <c r="G385" s="247">
        <f>G387+G389</f>
        <v>120332.5688</v>
      </c>
      <c r="H385" s="261">
        <f>H387+H389</f>
        <v>359564.1</v>
      </c>
      <c r="I385" s="247">
        <f>I387+I389</f>
        <v>473683.662</v>
      </c>
      <c r="J385" s="74"/>
    </row>
    <row r="386" spans="1:10" s="19" customFormat="1" ht="12.75">
      <c r="A386" s="107" t="s">
        <v>655</v>
      </c>
      <c r="B386" s="23"/>
      <c r="C386" s="23"/>
      <c r="D386" s="23"/>
      <c r="E386" s="24"/>
      <c r="F386" s="247"/>
      <c r="G386" s="247"/>
      <c r="H386" s="261"/>
      <c r="I386" s="247"/>
      <c r="J386" s="74"/>
    </row>
    <row r="387" spans="1:10" s="19" customFormat="1" ht="38.25">
      <c r="A387" s="60" t="s">
        <v>724</v>
      </c>
      <c r="B387" s="33">
        <v>912</v>
      </c>
      <c r="C387" s="33" t="s">
        <v>672</v>
      </c>
      <c r="D387" s="33" t="s">
        <v>533</v>
      </c>
      <c r="E387" s="64"/>
      <c r="F387" s="242">
        <f>F388</f>
        <v>120332.5688</v>
      </c>
      <c r="G387" s="242">
        <f>G388</f>
        <v>120332.5688</v>
      </c>
      <c r="H387" s="256">
        <f>H388</f>
        <v>0</v>
      </c>
      <c r="I387" s="242">
        <f>I388</f>
        <v>119923.558</v>
      </c>
      <c r="J387" s="74"/>
    </row>
    <row r="388" spans="1:10" s="19" customFormat="1" ht="12.75">
      <c r="A388" s="101" t="s">
        <v>39</v>
      </c>
      <c r="B388" s="33">
        <v>912</v>
      </c>
      <c r="C388" s="33" t="s">
        <v>672</v>
      </c>
      <c r="D388" s="33" t="s">
        <v>533</v>
      </c>
      <c r="E388" s="33" t="s">
        <v>40</v>
      </c>
      <c r="F388" s="242">
        <v>120332.5688</v>
      </c>
      <c r="G388" s="242">
        <f>F388</f>
        <v>120332.5688</v>
      </c>
      <c r="H388" s="273"/>
      <c r="I388" s="274">
        <v>119923.558</v>
      </c>
      <c r="J388" s="74"/>
    </row>
    <row r="389" spans="1:10" s="19" customFormat="1" ht="28.5">
      <c r="A389" s="60" t="s">
        <v>720</v>
      </c>
      <c r="B389" s="33">
        <v>912</v>
      </c>
      <c r="C389" s="33" t="s">
        <v>672</v>
      </c>
      <c r="D389" s="33" t="s">
        <v>532</v>
      </c>
      <c r="E389" s="64"/>
      <c r="F389" s="274">
        <f>F390</f>
        <v>359564.1</v>
      </c>
      <c r="G389" s="274">
        <f aca="true" t="shared" si="35" ref="G389:I390">G390</f>
        <v>0</v>
      </c>
      <c r="H389" s="273">
        <f t="shared" si="35"/>
        <v>359564.1</v>
      </c>
      <c r="I389" s="274">
        <f t="shared" si="35"/>
        <v>353760.104</v>
      </c>
      <c r="J389" s="74"/>
    </row>
    <row r="390" spans="1:10" s="19" customFormat="1" ht="38.25">
      <c r="A390" s="27" t="s">
        <v>721</v>
      </c>
      <c r="B390" s="29">
        <v>912</v>
      </c>
      <c r="C390" s="29" t="s">
        <v>672</v>
      </c>
      <c r="D390" s="29" t="s">
        <v>534</v>
      </c>
      <c r="E390" s="29"/>
      <c r="F390" s="243">
        <f>F391</f>
        <v>359564.1</v>
      </c>
      <c r="G390" s="243">
        <f t="shared" si="35"/>
        <v>0</v>
      </c>
      <c r="H390" s="255">
        <f t="shared" si="35"/>
        <v>359564.1</v>
      </c>
      <c r="I390" s="243">
        <f t="shared" si="35"/>
        <v>353760.104</v>
      </c>
      <c r="J390" s="74"/>
    </row>
    <row r="391" spans="1:10" s="19" customFormat="1" ht="12.75">
      <c r="A391" s="101" t="s">
        <v>39</v>
      </c>
      <c r="B391" s="29">
        <v>912</v>
      </c>
      <c r="C391" s="29" t="s">
        <v>672</v>
      </c>
      <c r="D391" s="29" t="s">
        <v>534</v>
      </c>
      <c r="E391" s="29" t="s">
        <v>40</v>
      </c>
      <c r="F391" s="230">
        <v>359564.1</v>
      </c>
      <c r="G391" s="243"/>
      <c r="H391" s="255">
        <f>F391</f>
        <v>359564.1</v>
      </c>
      <c r="I391" s="243">
        <v>353760.104</v>
      </c>
      <c r="J391" s="74"/>
    </row>
    <row r="392" spans="1:9" s="1" customFormat="1" ht="28.5">
      <c r="A392" s="71" t="s">
        <v>0</v>
      </c>
      <c r="B392" s="29">
        <v>912</v>
      </c>
      <c r="C392" s="29" t="s">
        <v>672</v>
      </c>
      <c r="D392" s="29" t="s">
        <v>534</v>
      </c>
      <c r="E392" s="29" t="s">
        <v>40</v>
      </c>
      <c r="F392" s="275"/>
      <c r="G392" s="242"/>
      <c r="H392" s="256">
        <f>F392</f>
        <v>0</v>
      </c>
      <c r="I392" s="242"/>
    </row>
    <row r="393" spans="1:10" s="19" customFormat="1" ht="40.5">
      <c r="A393" s="106" t="s">
        <v>535</v>
      </c>
      <c r="B393" s="23">
        <v>912</v>
      </c>
      <c r="C393" s="23" t="s">
        <v>672</v>
      </c>
      <c r="D393" s="23" t="s">
        <v>536</v>
      </c>
      <c r="E393" s="24"/>
      <c r="F393" s="247">
        <f>F394</f>
        <v>20</v>
      </c>
      <c r="G393" s="247">
        <f>G394</f>
        <v>20</v>
      </c>
      <c r="H393" s="261">
        <f>H394</f>
        <v>0</v>
      </c>
      <c r="I393" s="247">
        <f>I394</f>
        <v>20</v>
      </c>
      <c r="J393" s="74"/>
    </row>
    <row r="394" spans="1:10" s="19" customFormat="1" ht="12.75">
      <c r="A394" s="101" t="s">
        <v>39</v>
      </c>
      <c r="B394" s="23">
        <v>912</v>
      </c>
      <c r="C394" s="23" t="s">
        <v>672</v>
      </c>
      <c r="D394" s="23" t="s">
        <v>536</v>
      </c>
      <c r="E394" s="33" t="s">
        <v>40</v>
      </c>
      <c r="F394" s="274">
        <v>20</v>
      </c>
      <c r="G394" s="274">
        <f>F394</f>
        <v>20</v>
      </c>
      <c r="H394" s="273"/>
      <c r="I394" s="274">
        <v>20</v>
      </c>
      <c r="J394" s="74"/>
    </row>
    <row r="395" spans="1:10" s="19" customFormat="1" ht="12.75">
      <c r="A395" s="101" t="s">
        <v>315</v>
      </c>
      <c r="B395" s="50">
        <v>912</v>
      </c>
      <c r="C395" s="23" t="s">
        <v>672</v>
      </c>
      <c r="D395" s="24"/>
      <c r="E395" s="24"/>
      <c r="F395" s="241">
        <f>F396</f>
        <v>3526.358</v>
      </c>
      <c r="G395" s="241">
        <f aca="true" t="shared" si="36" ref="G395:I396">G396</f>
        <v>3526.358</v>
      </c>
      <c r="H395" s="259">
        <f t="shared" si="36"/>
        <v>0</v>
      </c>
      <c r="I395" s="241">
        <f t="shared" si="36"/>
        <v>3526.358</v>
      </c>
      <c r="J395" s="74"/>
    </row>
    <row r="396" spans="1:10" s="19" customFormat="1" ht="20.25">
      <c r="A396" s="101" t="s">
        <v>317</v>
      </c>
      <c r="B396" s="50">
        <v>912</v>
      </c>
      <c r="C396" s="23" t="s">
        <v>672</v>
      </c>
      <c r="D396" s="23" t="s">
        <v>725</v>
      </c>
      <c r="E396" s="23"/>
      <c r="F396" s="241">
        <f>F397</f>
        <v>3526.358</v>
      </c>
      <c r="G396" s="241">
        <f t="shared" si="36"/>
        <v>3526.358</v>
      </c>
      <c r="H396" s="259">
        <f t="shared" si="36"/>
        <v>0</v>
      </c>
      <c r="I396" s="241">
        <f t="shared" si="36"/>
        <v>3526.358</v>
      </c>
      <c r="J396" s="74"/>
    </row>
    <row r="397" spans="1:10" s="19" customFormat="1" ht="12.75">
      <c r="A397" s="101" t="s">
        <v>39</v>
      </c>
      <c r="B397" s="50">
        <v>912</v>
      </c>
      <c r="C397" s="23" t="s">
        <v>672</v>
      </c>
      <c r="D397" s="23" t="s">
        <v>726</v>
      </c>
      <c r="E397" s="23" t="s">
        <v>40</v>
      </c>
      <c r="F397" s="241">
        <v>3526.358</v>
      </c>
      <c r="G397" s="241">
        <f>F397</f>
        <v>3526.358</v>
      </c>
      <c r="H397" s="273"/>
      <c r="I397" s="274">
        <v>3526.358</v>
      </c>
      <c r="J397" s="74"/>
    </row>
    <row r="398" spans="1:10" s="19" customFormat="1" ht="12.75">
      <c r="A398" s="91" t="s">
        <v>675</v>
      </c>
      <c r="B398" s="50">
        <v>912</v>
      </c>
      <c r="C398" s="50" t="s">
        <v>672</v>
      </c>
      <c r="D398" s="50" t="s">
        <v>674</v>
      </c>
      <c r="E398" s="50"/>
      <c r="F398" s="242">
        <f>F399+F407</f>
        <v>75066.7321</v>
      </c>
      <c r="G398" s="242">
        <f>G399+G407</f>
        <v>581.7321000000001</v>
      </c>
      <c r="H398" s="256">
        <f>H399+H407</f>
        <v>74485</v>
      </c>
      <c r="I398" s="242">
        <f>I399+I407</f>
        <v>74063.703</v>
      </c>
      <c r="J398" s="74"/>
    </row>
    <row r="399" spans="1:10" s="19" customFormat="1" ht="12.75">
      <c r="A399" s="101" t="s">
        <v>668</v>
      </c>
      <c r="B399" s="23">
        <v>912</v>
      </c>
      <c r="C399" s="23" t="s">
        <v>672</v>
      </c>
      <c r="D399" s="23" t="s">
        <v>537</v>
      </c>
      <c r="E399" s="24"/>
      <c r="F399" s="242">
        <f>F401</f>
        <v>75015.2291</v>
      </c>
      <c r="G399" s="242">
        <f>G401</f>
        <v>530.2291</v>
      </c>
      <c r="H399" s="256">
        <f>H401</f>
        <v>74485</v>
      </c>
      <c r="I399" s="242">
        <f>I401</f>
        <v>74012.2</v>
      </c>
      <c r="J399" s="74"/>
    </row>
    <row r="400" spans="1:10" s="19" customFormat="1" ht="12.75">
      <c r="A400" s="107" t="s">
        <v>655</v>
      </c>
      <c r="B400" s="23"/>
      <c r="C400" s="23"/>
      <c r="D400" s="23"/>
      <c r="E400" s="24"/>
      <c r="F400" s="242"/>
      <c r="G400" s="242"/>
      <c r="H400" s="256"/>
      <c r="I400" s="242"/>
      <c r="J400" s="74"/>
    </row>
    <row r="401" spans="1:10" s="19" customFormat="1" ht="28.5">
      <c r="A401" s="60" t="s">
        <v>729</v>
      </c>
      <c r="B401" s="33">
        <v>912</v>
      </c>
      <c r="C401" s="33" t="s">
        <v>672</v>
      </c>
      <c r="D401" s="23" t="s">
        <v>537</v>
      </c>
      <c r="E401" s="64"/>
      <c r="F401" s="242">
        <f>F403+F405+F410</f>
        <v>75015.2291</v>
      </c>
      <c r="G401" s="242">
        <f>G403+G405+G410</f>
        <v>530.2291</v>
      </c>
      <c r="H401" s="256">
        <f>H403+H405+H410</f>
        <v>74485</v>
      </c>
      <c r="I401" s="242">
        <f>I403+I405+I410</f>
        <v>74012.2</v>
      </c>
      <c r="J401" s="74"/>
    </row>
    <row r="402" spans="1:9" s="1" customFormat="1" ht="9.75">
      <c r="A402" s="110" t="s">
        <v>730</v>
      </c>
      <c r="B402" s="23"/>
      <c r="C402" s="23"/>
      <c r="D402" s="23"/>
      <c r="E402" s="24"/>
      <c r="F402" s="242"/>
      <c r="G402" s="242"/>
      <c r="H402" s="256"/>
      <c r="I402" s="242"/>
    </row>
    <row r="403" spans="1:10" s="19" customFormat="1" ht="38.25">
      <c r="A403" s="27" t="s">
        <v>732</v>
      </c>
      <c r="B403" s="29">
        <v>912</v>
      </c>
      <c r="C403" s="29" t="s">
        <v>672</v>
      </c>
      <c r="D403" s="29" t="s">
        <v>538</v>
      </c>
      <c r="E403" s="29"/>
      <c r="F403" s="242">
        <f>F404</f>
        <v>44383</v>
      </c>
      <c r="G403" s="242">
        <f>G404</f>
        <v>0</v>
      </c>
      <c r="H403" s="256">
        <f>H404</f>
        <v>44383</v>
      </c>
      <c r="I403" s="242">
        <f>I404</f>
        <v>43812.424</v>
      </c>
      <c r="J403" s="74"/>
    </row>
    <row r="404" spans="1:10" s="19" customFormat="1" ht="12.75">
      <c r="A404" s="101" t="s">
        <v>39</v>
      </c>
      <c r="B404" s="29">
        <v>912</v>
      </c>
      <c r="C404" s="29" t="s">
        <v>672</v>
      </c>
      <c r="D404" s="29" t="s">
        <v>538</v>
      </c>
      <c r="E404" s="29" t="s">
        <v>40</v>
      </c>
      <c r="F404" s="240">
        <v>44383</v>
      </c>
      <c r="G404" s="242"/>
      <c r="H404" s="256">
        <f>F404</f>
        <v>44383</v>
      </c>
      <c r="I404" s="242">
        <v>43812.424</v>
      </c>
      <c r="J404" s="74"/>
    </row>
    <row r="405" spans="1:10" s="19" customFormat="1" ht="48">
      <c r="A405" s="27" t="s">
        <v>738</v>
      </c>
      <c r="B405" s="29">
        <v>912</v>
      </c>
      <c r="C405" s="29" t="s">
        <v>672</v>
      </c>
      <c r="D405" s="29" t="s">
        <v>539</v>
      </c>
      <c r="E405" s="29"/>
      <c r="F405" s="242">
        <f>F406</f>
        <v>30102</v>
      </c>
      <c r="G405" s="242">
        <f>G406</f>
        <v>0</v>
      </c>
      <c r="H405" s="256">
        <f>H406</f>
        <v>30102</v>
      </c>
      <c r="I405" s="242">
        <f>I406</f>
        <v>29670.09</v>
      </c>
      <c r="J405" s="74"/>
    </row>
    <row r="406" spans="1:10" s="19" customFormat="1" ht="12.75">
      <c r="A406" s="101" t="s">
        <v>39</v>
      </c>
      <c r="B406" s="29">
        <v>912</v>
      </c>
      <c r="C406" s="29" t="s">
        <v>672</v>
      </c>
      <c r="D406" s="29" t="s">
        <v>539</v>
      </c>
      <c r="E406" s="29" t="s">
        <v>40</v>
      </c>
      <c r="F406" s="242">
        <v>30102</v>
      </c>
      <c r="G406" s="242"/>
      <c r="H406" s="256">
        <f>F406</f>
        <v>30102</v>
      </c>
      <c r="I406" s="242">
        <v>29670.09</v>
      </c>
      <c r="J406" s="74"/>
    </row>
    <row r="407" spans="1:10" s="19" customFormat="1" ht="12.75">
      <c r="A407" s="101" t="s">
        <v>319</v>
      </c>
      <c r="B407" s="50">
        <v>912</v>
      </c>
      <c r="C407" s="23" t="s">
        <v>672</v>
      </c>
      <c r="D407" s="24"/>
      <c r="E407" s="24"/>
      <c r="F407" s="241">
        <f>F408</f>
        <v>51.503</v>
      </c>
      <c r="G407" s="241">
        <f aca="true" t="shared" si="37" ref="G407:I408">G408</f>
        <v>51.503</v>
      </c>
      <c r="H407" s="259">
        <f t="shared" si="37"/>
        <v>0</v>
      </c>
      <c r="I407" s="241">
        <f t="shared" si="37"/>
        <v>51.503</v>
      </c>
      <c r="J407" s="74"/>
    </row>
    <row r="408" spans="1:10" s="19" customFormat="1" ht="20.25">
      <c r="A408" s="101" t="s">
        <v>317</v>
      </c>
      <c r="B408" s="50">
        <v>912</v>
      </c>
      <c r="C408" s="23" t="s">
        <v>672</v>
      </c>
      <c r="D408" s="23" t="s">
        <v>727</v>
      </c>
      <c r="E408" s="23"/>
      <c r="F408" s="241">
        <f>F409</f>
        <v>51.503</v>
      </c>
      <c r="G408" s="241">
        <f t="shared" si="37"/>
        <v>51.503</v>
      </c>
      <c r="H408" s="259">
        <f t="shared" si="37"/>
        <v>0</v>
      </c>
      <c r="I408" s="241">
        <f t="shared" si="37"/>
        <v>51.503</v>
      </c>
      <c r="J408" s="74"/>
    </row>
    <row r="409" spans="1:9" s="87" customFormat="1" ht="9.75">
      <c r="A409" s="101" t="s">
        <v>39</v>
      </c>
      <c r="B409" s="50">
        <v>912</v>
      </c>
      <c r="C409" s="23" t="s">
        <v>672</v>
      </c>
      <c r="D409" s="23" t="s">
        <v>728</v>
      </c>
      <c r="E409" s="23" t="s">
        <v>40</v>
      </c>
      <c r="F409" s="241">
        <v>51.503</v>
      </c>
      <c r="G409" s="241">
        <f>F409</f>
        <v>51.503</v>
      </c>
      <c r="H409" s="273"/>
      <c r="I409" s="274">
        <v>51.503</v>
      </c>
    </row>
    <row r="410" spans="1:10" s="19" customFormat="1" ht="12.75">
      <c r="A410" s="27" t="s">
        <v>508</v>
      </c>
      <c r="B410" s="50">
        <v>912</v>
      </c>
      <c r="C410" s="23" t="s">
        <v>672</v>
      </c>
      <c r="D410" s="23" t="s">
        <v>507</v>
      </c>
      <c r="E410" s="23"/>
      <c r="F410" s="243">
        <f>F411</f>
        <v>530.2291</v>
      </c>
      <c r="G410" s="243">
        <f>G411</f>
        <v>530.2291</v>
      </c>
      <c r="H410" s="255">
        <f>H411</f>
        <v>0</v>
      </c>
      <c r="I410" s="243">
        <f>I411</f>
        <v>529.686</v>
      </c>
      <c r="J410" s="74"/>
    </row>
    <row r="411" spans="1:10" s="19" customFormat="1" ht="12.75">
      <c r="A411" s="101" t="s">
        <v>39</v>
      </c>
      <c r="B411" s="50">
        <v>912</v>
      </c>
      <c r="C411" s="23" t="s">
        <v>672</v>
      </c>
      <c r="D411" s="23" t="s">
        <v>507</v>
      </c>
      <c r="E411" s="23" t="s">
        <v>40</v>
      </c>
      <c r="F411" s="243">
        <v>530.2291</v>
      </c>
      <c r="G411" s="243">
        <f>F411</f>
        <v>530.2291</v>
      </c>
      <c r="H411" s="255"/>
      <c r="I411" s="243">
        <v>529.686</v>
      </c>
      <c r="J411" s="74"/>
    </row>
    <row r="412" spans="1:10" s="19" customFormat="1" ht="12.75">
      <c r="A412" s="91" t="s">
        <v>648</v>
      </c>
      <c r="B412" s="50">
        <v>912</v>
      </c>
      <c r="C412" s="50" t="s">
        <v>672</v>
      </c>
      <c r="D412" s="50" t="s">
        <v>676</v>
      </c>
      <c r="E412" s="50"/>
      <c r="F412" s="242">
        <f>F414+F416</f>
        <v>49639.591199999995</v>
      </c>
      <c r="G412" s="242">
        <f>G414+G416</f>
        <v>49639.591199999995</v>
      </c>
      <c r="H412" s="256">
        <f>H414+H416</f>
        <v>0</v>
      </c>
      <c r="I412" s="242">
        <f>I414+I416</f>
        <v>48768.991</v>
      </c>
      <c r="J412" s="74"/>
    </row>
    <row r="413" spans="1:10" s="19" customFormat="1" ht="12.75">
      <c r="A413" s="101" t="s">
        <v>35</v>
      </c>
      <c r="B413" s="50">
        <v>912</v>
      </c>
      <c r="C413" s="50" t="s">
        <v>672</v>
      </c>
      <c r="D413" s="50" t="s">
        <v>540</v>
      </c>
      <c r="E413" s="50"/>
      <c r="F413" s="242">
        <f>F414</f>
        <v>49536.5632</v>
      </c>
      <c r="G413" s="242">
        <f aca="true" t="shared" si="38" ref="G413:I414">G414</f>
        <v>49536.5632</v>
      </c>
      <c r="H413" s="256">
        <f t="shared" si="38"/>
        <v>0</v>
      </c>
      <c r="I413" s="242">
        <f t="shared" si="38"/>
        <v>48665.963</v>
      </c>
      <c r="J413" s="74"/>
    </row>
    <row r="414" spans="1:10" s="19" customFormat="1" ht="30">
      <c r="A414" s="101" t="s">
        <v>549</v>
      </c>
      <c r="B414" s="23">
        <v>912</v>
      </c>
      <c r="C414" s="23" t="s">
        <v>672</v>
      </c>
      <c r="D414" s="50" t="s">
        <v>550</v>
      </c>
      <c r="E414" s="24"/>
      <c r="F414" s="247">
        <f>F415</f>
        <v>49536.5632</v>
      </c>
      <c r="G414" s="247">
        <f t="shared" si="38"/>
        <v>49536.5632</v>
      </c>
      <c r="H414" s="261">
        <f t="shared" si="38"/>
        <v>0</v>
      </c>
      <c r="I414" s="247">
        <f t="shared" si="38"/>
        <v>48665.963</v>
      </c>
      <c r="J414" s="74"/>
    </row>
    <row r="415" spans="1:10" s="19" customFormat="1" ht="12.75">
      <c r="A415" s="101" t="s">
        <v>39</v>
      </c>
      <c r="B415" s="50">
        <v>912</v>
      </c>
      <c r="C415" s="23" t="s">
        <v>672</v>
      </c>
      <c r="D415" s="50" t="s">
        <v>550</v>
      </c>
      <c r="E415" s="23" t="s">
        <v>40</v>
      </c>
      <c r="F415" s="247">
        <v>49536.5632</v>
      </c>
      <c r="G415" s="247">
        <f>F415</f>
        <v>49536.5632</v>
      </c>
      <c r="H415" s="261"/>
      <c r="I415" s="247">
        <v>48665.963</v>
      </c>
      <c r="J415" s="74"/>
    </row>
    <row r="416" spans="1:10" s="19" customFormat="1" ht="12.75">
      <c r="A416" s="101" t="s">
        <v>315</v>
      </c>
      <c r="B416" s="50">
        <v>912</v>
      </c>
      <c r="C416" s="23" t="s">
        <v>672</v>
      </c>
      <c r="D416" s="24"/>
      <c r="E416" s="24"/>
      <c r="F416" s="241">
        <f>F417</f>
        <v>103.028</v>
      </c>
      <c r="G416" s="241">
        <f aca="true" t="shared" si="39" ref="G416:I417">G417</f>
        <v>103.028</v>
      </c>
      <c r="H416" s="259">
        <f t="shared" si="39"/>
        <v>0</v>
      </c>
      <c r="I416" s="241">
        <f t="shared" si="39"/>
        <v>103.028</v>
      </c>
      <c r="J416" s="74"/>
    </row>
    <row r="417" spans="1:10" s="19" customFormat="1" ht="20.25">
      <c r="A417" s="101" t="s">
        <v>317</v>
      </c>
      <c r="B417" s="50">
        <v>912</v>
      </c>
      <c r="C417" s="23" t="s">
        <v>672</v>
      </c>
      <c r="D417" s="23" t="s">
        <v>245</v>
      </c>
      <c r="E417" s="23"/>
      <c r="F417" s="241">
        <f>F418</f>
        <v>103.028</v>
      </c>
      <c r="G417" s="241">
        <f t="shared" si="39"/>
        <v>103.028</v>
      </c>
      <c r="H417" s="259">
        <f t="shared" si="39"/>
        <v>0</v>
      </c>
      <c r="I417" s="241">
        <f t="shared" si="39"/>
        <v>103.028</v>
      </c>
      <c r="J417" s="74"/>
    </row>
    <row r="418" spans="1:10" s="19" customFormat="1" ht="12.75">
      <c r="A418" s="101" t="s">
        <v>39</v>
      </c>
      <c r="B418" s="50">
        <v>912</v>
      </c>
      <c r="C418" s="23" t="s">
        <v>672</v>
      </c>
      <c r="D418" s="23" t="s">
        <v>246</v>
      </c>
      <c r="E418" s="23" t="s">
        <v>40</v>
      </c>
      <c r="F418" s="241">
        <v>103.028</v>
      </c>
      <c r="G418" s="241">
        <f>F418</f>
        <v>103.028</v>
      </c>
      <c r="H418" s="273"/>
      <c r="I418" s="274">
        <v>103.028</v>
      </c>
      <c r="J418" s="74"/>
    </row>
    <row r="419" spans="1:10" s="19" customFormat="1" ht="12.75">
      <c r="A419" s="91" t="s">
        <v>654</v>
      </c>
      <c r="B419" s="50">
        <v>912</v>
      </c>
      <c r="C419" s="50" t="s">
        <v>672</v>
      </c>
      <c r="D419" s="50" t="s">
        <v>677</v>
      </c>
      <c r="E419" s="50"/>
      <c r="F419" s="240">
        <f>F420</f>
        <v>29267.0107</v>
      </c>
      <c r="G419" s="240">
        <f>G420</f>
        <v>564.0107</v>
      </c>
      <c r="H419" s="257">
        <f>H420</f>
        <v>28703</v>
      </c>
      <c r="I419" s="240">
        <f>I420</f>
        <v>29125.428</v>
      </c>
      <c r="J419" s="74"/>
    </row>
    <row r="420" spans="1:10" s="19" customFormat="1" ht="12.75">
      <c r="A420" s="101" t="s">
        <v>668</v>
      </c>
      <c r="B420" s="23">
        <v>912</v>
      </c>
      <c r="C420" s="23" t="s">
        <v>672</v>
      </c>
      <c r="D420" s="23" t="s">
        <v>551</v>
      </c>
      <c r="E420" s="24"/>
      <c r="F420" s="240">
        <f>F422</f>
        <v>29267.0107</v>
      </c>
      <c r="G420" s="240">
        <f>G422</f>
        <v>564.0107</v>
      </c>
      <c r="H420" s="257">
        <f>H422</f>
        <v>28703</v>
      </c>
      <c r="I420" s="240">
        <f>I422</f>
        <v>29125.428</v>
      </c>
      <c r="J420" s="74"/>
    </row>
    <row r="421" spans="1:10" s="19" customFormat="1" ht="12.75">
      <c r="A421" s="107" t="s">
        <v>655</v>
      </c>
      <c r="B421" s="23"/>
      <c r="C421" s="23"/>
      <c r="D421" s="23"/>
      <c r="E421" s="24"/>
      <c r="F421" s="240"/>
      <c r="G421" s="240"/>
      <c r="H421" s="257"/>
      <c r="I421" s="240"/>
      <c r="J421" s="74"/>
    </row>
    <row r="422" spans="1:10" s="19" customFormat="1" ht="28.5">
      <c r="A422" s="60" t="s">
        <v>739</v>
      </c>
      <c r="B422" s="33">
        <v>912</v>
      </c>
      <c r="C422" s="33" t="s">
        <v>672</v>
      </c>
      <c r="D422" s="23" t="s">
        <v>551</v>
      </c>
      <c r="E422" s="64"/>
      <c r="F422" s="275">
        <f>F424+F429+F426</f>
        <v>29267.0107</v>
      </c>
      <c r="G422" s="275">
        <f>G424+G429+G426</f>
        <v>564.0107</v>
      </c>
      <c r="H422" s="276">
        <f>H424+H429+H426</f>
        <v>28703</v>
      </c>
      <c r="I422" s="275">
        <f>I424+I429+I426</f>
        <v>29125.428</v>
      </c>
      <c r="J422" s="74"/>
    </row>
    <row r="423" spans="1:10" s="19" customFormat="1" ht="12.75">
      <c r="A423" s="110" t="s">
        <v>730</v>
      </c>
      <c r="B423" s="23"/>
      <c r="C423" s="23"/>
      <c r="D423" s="23"/>
      <c r="E423" s="24"/>
      <c r="F423" s="275"/>
      <c r="G423" s="275"/>
      <c r="H423" s="276"/>
      <c r="I423" s="275"/>
      <c r="J423" s="74"/>
    </row>
    <row r="424" spans="1:10" s="19" customFormat="1" ht="48">
      <c r="A424" s="27" t="s">
        <v>742</v>
      </c>
      <c r="B424" s="29">
        <v>912</v>
      </c>
      <c r="C424" s="29" t="s">
        <v>672</v>
      </c>
      <c r="D424" s="29" t="s">
        <v>552</v>
      </c>
      <c r="E424" s="29"/>
      <c r="F424" s="240">
        <f>F425</f>
        <v>28703</v>
      </c>
      <c r="G424" s="240">
        <f>G425</f>
        <v>0</v>
      </c>
      <c r="H424" s="257">
        <f>H425</f>
        <v>28703</v>
      </c>
      <c r="I424" s="240">
        <f>I425</f>
        <v>28572.4</v>
      </c>
      <c r="J424" s="74"/>
    </row>
    <row r="425" spans="1:10" s="19" customFormat="1" ht="12.75">
      <c r="A425" s="101" t="s">
        <v>39</v>
      </c>
      <c r="B425" s="29">
        <v>912</v>
      </c>
      <c r="C425" s="29" t="s">
        <v>672</v>
      </c>
      <c r="D425" s="29" t="s">
        <v>552</v>
      </c>
      <c r="E425" s="29" t="s">
        <v>40</v>
      </c>
      <c r="F425" s="240">
        <v>28703</v>
      </c>
      <c r="G425" s="240"/>
      <c r="H425" s="257">
        <f>F425</f>
        <v>28703</v>
      </c>
      <c r="I425" s="240">
        <v>28572.4</v>
      </c>
      <c r="J425" s="74"/>
    </row>
    <row r="426" spans="1:11" s="1" customFormat="1" ht="9.75">
      <c r="A426" s="101" t="s">
        <v>315</v>
      </c>
      <c r="B426" s="50">
        <v>912</v>
      </c>
      <c r="C426" s="23" t="s">
        <v>672</v>
      </c>
      <c r="D426" s="29"/>
      <c r="E426" s="29"/>
      <c r="F426" s="240">
        <f>F427</f>
        <v>106.173</v>
      </c>
      <c r="G426" s="240">
        <f aca="true" t="shared" si="40" ref="G426:I427">G427</f>
        <v>106.173</v>
      </c>
      <c r="H426" s="257">
        <f t="shared" si="40"/>
        <v>0</v>
      </c>
      <c r="I426" s="240">
        <f t="shared" si="40"/>
        <v>106.173</v>
      </c>
      <c r="J426" s="7"/>
      <c r="K426" s="7"/>
    </row>
    <row r="427" spans="1:11" s="1" customFormat="1" ht="20.25">
      <c r="A427" s="101" t="s">
        <v>317</v>
      </c>
      <c r="B427" s="50">
        <v>912</v>
      </c>
      <c r="C427" s="23" t="s">
        <v>672</v>
      </c>
      <c r="D427" s="23" t="s">
        <v>484</v>
      </c>
      <c r="E427" s="29"/>
      <c r="F427" s="240">
        <f>F428</f>
        <v>106.173</v>
      </c>
      <c r="G427" s="240">
        <f t="shared" si="40"/>
        <v>106.173</v>
      </c>
      <c r="H427" s="257">
        <f t="shared" si="40"/>
        <v>0</v>
      </c>
      <c r="I427" s="240">
        <f t="shared" si="40"/>
        <v>106.173</v>
      </c>
      <c r="J427" s="7"/>
      <c r="K427" s="7"/>
    </row>
    <row r="428" spans="1:11" s="12" customFormat="1" ht="12.75">
      <c r="A428" s="101" t="s">
        <v>39</v>
      </c>
      <c r="B428" s="50">
        <v>912</v>
      </c>
      <c r="C428" s="23" t="s">
        <v>672</v>
      </c>
      <c r="D428" s="23" t="s">
        <v>484</v>
      </c>
      <c r="E428" s="23" t="s">
        <v>40</v>
      </c>
      <c r="F428" s="240">
        <v>106.173</v>
      </c>
      <c r="G428" s="240">
        <f>F428</f>
        <v>106.173</v>
      </c>
      <c r="H428" s="257"/>
      <c r="I428" s="240">
        <v>106.173</v>
      </c>
      <c r="J428" s="51"/>
      <c r="K428" s="6"/>
    </row>
    <row r="429" spans="1:11" s="12" customFormat="1" ht="28.5">
      <c r="A429" s="60" t="s">
        <v>468</v>
      </c>
      <c r="B429" s="29">
        <v>912</v>
      </c>
      <c r="C429" s="29" t="s">
        <v>672</v>
      </c>
      <c r="D429" s="29" t="s">
        <v>483</v>
      </c>
      <c r="E429" s="29"/>
      <c r="F429" s="240">
        <f>F430</f>
        <v>457.8377</v>
      </c>
      <c r="G429" s="240">
        <f>G430</f>
        <v>457.8377</v>
      </c>
      <c r="H429" s="257">
        <f>H430</f>
        <v>0</v>
      </c>
      <c r="I429" s="240">
        <f>I430</f>
        <v>446.855</v>
      </c>
      <c r="J429" s="51"/>
      <c r="K429" s="6"/>
    </row>
    <row r="430" spans="1:11" s="12" customFormat="1" ht="12.75">
      <c r="A430" s="101" t="s">
        <v>39</v>
      </c>
      <c r="B430" s="29">
        <v>912</v>
      </c>
      <c r="C430" s="29" t="s">
        <v>672</v>
      </c>
      <c r="D430" s="29" t="s">
        <v>483</v>
      </c>
      <c r="E430" s="29" t="s">
        <v>40</v>
      </c>
      <c r="F430" s="240">
        <v>457.8377</v>
      </c>
      <c r="G430" s="240">
        <f>F430</f>
        <v>457.8377</v>
      </c>
      <c r="H430" s="257"/>
      <c r="I430" s="240">
        <v>446.855</v>
      </c>
      <c r="J430" s="51"/>
      <c r="K430" s="6"/>
    </row>
    <row r="431" spans="1:11" s="12" customFormat="1" ht="12.75">
      <c r="A431" s="123" t="s">
        <v>44</v>
      </c>
      <c r="B431" s="24">
        <v>912</v>
      </c>
      <c r="C431" s="23" t="s">
        <v>672</v>
      </c>
      <c r="D431" s="54" t="s">
        <v>45</v>
      </c>
      <c r="E431" s="54"/>
      <c r="F431" s="247">
        <f>F432+F434+F436</f>
        <v>16530.4</v>
      </c>
      <c r="G431" s="247">
        <f>G432+G434+G436</f>
        <v>188.381</v>
      </c>
      <c r="H431" s="247">
        <f>H432+H434+H436</f>
        <v>11046.780999999999</v>
      </c>
      <c r="I431" s="247">
        <f>I432+I434+I436</f>
        <v>16452.817000000003</v>
      </c>
      <c r="J431" s="51"/>
      <c r="K431" s="6"/>
    </row>
    <row r="432" spans="1:11" s="18" customFormat="1" ht="12.75">
      <c r="A432" s="91" t="s">
        <v>553</v>
      </c>
      <c r="B432" s="23">
        <v>912</v>
      </c>
      <c r="C432" s="23" t="s">
        <v>672</v>
      </c>
      <c r="D432" s="23" t="s">
        <v>554</v>
      </c>
      <c r="E432" s="24"/>
      <c r="F432" s="247">
        <f>F433</f>
        <v>10858.4</v>
      </c>
      <c r="G432" s="247">
        <f>G433</f>
        <v>0</v>
      </c>
      <c r="H432" s="261">
        <f>H433</f>
        <v>10858.4</v>
      </c>
      <c r="I432" s="247">
        <f>I433</f>
        <v>10785.617</v>
      </c>
      <c r="J432" s="75"/>
      <c r="K432" s="17"/>
    </row>
    <row r="433" spans="1:11" s="18" customFormat="1" ht="12.75">
      <c r="A433" s="101" t="s">
        <v>39</v>
      </c>
      <c r="B433" s="23">
        <v>912</v>
      </c>
      <c r="C433" s="23" t="s">
        <v>672</v>
      </c>
      <c r="D433" s="23" t="s">
        <v>554</v>
      </c>
      <c r="E433" s="29" t="s">
        <v>40</v>
      </c>
      <c r="F433" s="243">
        <v>10858.4</v>
      </c>
      <c r="G433" s="243"/>
      <c r="H433" s="255">
        <f>F433</f>
        <v>10858.4</v>
      </c>
      <c r="I433" s="243">
        <v>10785.617</v>
      </c>
      <c r="J433" s="75"/>
      <c r="K433" s="17"/>
    </row>
    <row r="434" spans="1:11" s="61" customFormat="1" ht="26.25">
      <c r="A434" s="195" t="s">
        <v>104</v>
      </c>
      <c r="B434" s="23">
        <v>912</v>
      </c>
      <c r="C434" s="23" t="s">
        <v>672</v>
      </c>
      <c r="D434" s="50" t="s">
        <v>105</v>
      </c>
      <c r="E434" s="23"/>
      <c r="F434" s="247">
        <f>F435</f>
        <v>672</v>
      </c>
      <c r="G434" s="247">
        <f>G435</f>
        <v>188.381</v>
      </c>
      <c r="H434" s="261">
        <f>H435</f>
        <v>188.381</v>
      </c>
      <c r="I434" s="247">
        <f>I435</f>
        <v>667.2</v>
      </c>
      <c r="J434" s="66"/>
      <c r="K434" s="66"/>
    </row>
    <row r="435" spans="1:11" s="61" customFormat="1" ht="9.75">
      <c r="A435" s="101" t="s">
        <v>39</v>
      </c>
      <c r="B435" s="23">
        <v>912</v>
      </c>
      <c r="C435" s="23" t="s">
        <v>672</v>
      </c>
      <c r="D435" s="50" t="s">
        <v>105</v>
      </c>
      <c r="E435" s="23"/>
      <c r="F435" s="247">
        <v>672</v>
      </c>
      <c r="G435" s="247">
        <f>114+74.381</f>
        <v>188.381</v>
      </c>
      <c r="H435" s="261">
        <f>114+74.381</f>
        <v>188.381</v>
      </c>
      <c r="I435" s="247">
        <v>667.2</v>
      </c>
      <c r="J435" s="66"/>
      <c r="K435" s="66"/>
    </row>
    <row r="436" spans="1:11" s="61" customFormat="1" ht="9.75">
      <c r="A436" s="101" t="s">
        <v>603</v>
      </c>
      <c r="B436" s="23">
        <v>912</v>
      </c>
      <c r="C436" s="23" t="s">
        <v>672</v>
      </c>
      <c r="D436" s="50" t="s">
        <v>419</v>
      </c>
      <c r="E436" s="23"/>
      <c r="F436" s="247">
        <f>F437</f>
        <v>5000</v>
      </c>
      <c r="G436" s="247">
        <f>G437</f>
        <v>0</v>
      </c>
      <c r="H436" s="247">
        <f>H437</f>
        <v>0</v>
      </c>
      <c r="I436" s="247">
        <f>I437</f>
        <v>5000</v>
      </c>
      <c r="J436" s="66"/>
      <c r="K436" s="66"/>
    </row>
    <row r="437" spans="1:11" s="61" customFormat="1" ht="9.75">
      <c r="A437" s="101" t="s">
        <v>26</v>
      </c>
      <c r="B437" s="23">
        <v>912</v>
      </c>
      <c r="C437" s="23" t="s">
        <v>672</v>
      </c>
      <c r="D437" s="50" t="s">
        <v>419</v>
      </c>
      <c r="E437" s="29" t="s">
        <v>40</v>
      </c>
      <c r="F437" s="247">
        <f>5000</f>
        <v>5000</v>
      </c>
      <c r="G437" s="247"/>
      <c r="H437" s="261"/>
      <c r="I437" s="247">
        <v>5000</v>
      </c>
      <c r="J437" s="66"/>
      <c r="K437" s="66"/>
    </row>
    <row r="438" spans="1:11" s="61" customFormat="1" ht="11.25">
      <c r="A438" s="113" t="s">
        <v>430</v>
      </c>
      <c r="B438" s="359">
        <v>912</v>
      </c>
      <c r="C438" s="359" t="s">
        <v>679</v>
      </c>
      <c r="D438" s="359"/>
      <c r="E438" s="372"/>
      <c r="F438" s="357">
        <f>F439+F443</f>
        <v>12922.954600000001</v>
      </c>
      <c r="G438" s="357">
        <f>G439+G443</f>
        <v>1715.9546</v>
      </c>
      <c r="H438" s="357">
        <f>H439+H443</f>
        <v>0</v>
      </c>
      <c r="I438" s="357">
        <f>I439+I443</f>
        <v>12618.824</v>
      </c>
      <c r="J438" s="66"/>
      <c r="K438" s="66"/>
    </row>
    <row r="439" spans="1:11" s="61" customFormat="1" ht="9.75">
      <c r="A439" s="356" t="s">
        <v>560</v>
      </c>
      <c r="B439" s="370">
        <v>912</v>
      </c>
      <c r="C439" s="359" t="s">
        <v>679</v>
      </c>
      <c r="D439" s="359" t="s">
        <v>561</v>
      </c>
      <c r="E439" s="359"/>
      <c r="F439" s="357">
        <f>F440</f>
        <v>1715.9546</v>
      </c>
      <c r="G439" s="240">
        <f aca="true" t="shared" si="41" ref="G439:I441">G440</f>
        <v>1715.9546</v>
      </c>
      <c r="H439" s="257">
        <f t="shared" si="41"/>
        <v>0</v>
      </c>
      <c r="I439" s="240">
        <f t="shared" si="41"/>
        <v>1498.286</v>
      </c>
      <c r="J439" s="66"/>
      <c r="K439" s="66"/>
    </row>
    <row r="440" spans="1:11" s="61" customFormat="1" ht="9.75">
      <c r="A440" s="101" t="s">
        <v>668</v>
      </c>
      <c r="B440" s="23">
        <v>912</v>
      </c>
      <c r="C440" s="23" t="s">
        <v>679</v>
      </c>
      <c r="D440" s="50" t="s">
        <v>562</v>
      </c>
      <c r="E440" s="24"/>
      <c r="F440" s="240">
        <f>F441</f>
        <v>1715.9546</v>
      </c>
      <c r="G440" s="240">
        <f t="shared" si="41"/>
        <v>1715.9546</v>
      </c>
      <c r="H440" s="257">
        <f t="shared" si="41"/>
        <v>0</v>
      </c>
      <c r="I440" s="240">
        <f t="shared" si="41"/>
        <v>1498.286</v>
      </c>
      <c r="J440" s="66"/>
      <c r="K440" s="66"/>
    </row>
    <row r="441" spans="1:11" s="61" customFormat="1" ht="20.25">
      <c r="A441" s="101" t="s">
        <v>772</v>
      </c>
      <c r="B441" s="23">
        <v>912</v>
      </c>
      <c r="C441" s="23" t="s">
        <v>679</v>
      </c>
      <c r="D441" s="50" t="s">
        <v>563</v>
      </c>
      <c r="E441" s="24"/>
      <c r="F441" s="240">
        <f>F442</f>
        <v>1715.9546</v>
      </c>
      <c r="G441" s="240">
        <f t="shared" si="41"/>
        <v>1715.9546</v>
      </c>
      <c r="H441" s="257">
        <f t="shared" si="41"/>
        <v>0</v>
      </c>
      <c r="I441" s="240">
        <f t="shared" si="41"/>
        <v>1498.286</v>
      </c>
      <c r="J441" s="66"/>
      <c r="K441" s="66"/>
    </row>
    <row r="442" spans="1:11" s="61" customFormat="1" ht="9.75">
      <c r="A442" s="101" t="s">
        <v>39</v>
      </c>
      <c r="B442" s="23">
        <v>912</v>
      </c>
      <c r="C442" s="23" t="s">
        <v>679</v>
      </c>
      <c r="D442" s="50" t="s">
        <v>563</v>
      </c>
      <c r="E442" s="29" t="s">
        <v>40</v>
      </c>
      <c r="F442" s="240">
        <v>1715.9546</v>
      </c>
      <c r="G442" s="240">
        <f>F442</f>
        <v>1715.9546</v>
      </c>
      <c r="H442" s="257"/>
      <c r="I442" s="240">
        <v>1498.286</v>
      </c>
      <c r="J442" s="66"/>
      <c r="K442" s="66"/>
    </row>
    <row r="443" spans="1:11" s="61" customFormat="1" ht="30">
      <c r="A443" s="101" t="s">
        <v>428</v>
      </c>
      <c r="B443" s="23">
        <v>912</v>
      </c>
      <c r="C443" s="23" t="s">
        <v>679</v>
      </c>
      <c r="D443" s="50" t="s">
        <v>429</v>
      </c>
      <c r="E443" s="29"/>
      <c r="F443" s="240">
        <f>F444</f>
        <v>11207</v>
      </c>
      <c r="G443" s="240">
        <f>G444</f>
        <v>0</v>
      </c>
      <c r="H443" s="240">
        <f>H444</f>
        <v>0</v>
      </c>
      <c r="I443" s="240">
        <f>I444</f>
        <v>11120.538</v>
      </c>
      <c r="J443" s="66"/>
      <c r="K443" s="66"/>
    </row>
    <row r="444" spans="1:11" s="61" customFormat="1" ht="9.75">
      <c r="A444" s="101" t="s">
        <v>39</v>
      </c>
      <c r="B444" s="23">
        <v>912</v>
      </c>
      <c r="C444" s="23" t="s">
        <v>679</v>
      </c>
      <c r="D444" s="50" t="s">
        <v>429</v>
      </c>
      <c r="E444" s="29" t="s">
        <v>40</v>
      </c>
      <c r="F444" s="240">
        <v>11207</v>
      </c>
      <c r="G444" s="240"/>
      <c r="H444" s="257"/>
      <c r="I444" s="240">
        <v>11120.538</v>
      </c>
      <c r="J444" s="66"/>
      <c r="K444" s="66"/>
    </row>
    <row r="445" spans="1:11" s="61" customFormat="1" ht="12.75">
      <c r="A445" s="104" t="s">
        <v>681</v>
      </c>
      <c r="B445" s="23">
        <v>912</v>
      </c>
      <c r="C445" s="31" t="s">
        <v>680</v>
      </c>
      <c r="D445" s="31"/>
      <c r="E445" s="31"/>
      <c r="F445" s="245">
        <f>F446+F454+F457</f>
        <v>97433.9949</v>
      </c>
      <c r="G445" s="245">
        <f>G446+G454+G457</f>
        <v>68264.9949</v>
      </c>
      <c r="H445" s="245">
        <f>H446+H454+H457</f>
        <v>4711</v>
      </c>
      <c r="I445" s="245">
        <f>I446+I454+I457</f>
        <v>96655.588</v>
      </c>
      <c r="J445" s="66"/>
      <c r="K445" s="66"/>
    </row>
    <row r="446" spans="1:11" s="61" customFormat="1" ht="40.5">
      <c r="A446" s="91" t="s">
        <v>564</v>
      </c>
      <c r="B446" s="50">
        <v>912</v>
      </c>
      <c r="C446" s="50" t="s">
        <v>680</v>
      </c>
      <c r="D446" s="50" t="s">
        <v>682</v>
      </c>
      <c r="E446" s="50"/>
      <c r="F446" s="240">
        <f>F447+F451</f>
        <v>68264.9949</v>
      </c>
      <c r="G446" s="240">
        <f>G447+G451</f>
        <v>68264.9949</v>
      </c>
      <c r="H446" s="257">
        <f>H447+H451</f>
        <v>0</v>
      </c>
      <c r="I446" s="240">
        <f>I447+I451</f>
        <v>67717.428</v>
      </c>
      <c r="J446" s="66"/>
      <c r="K446" s="66"/>
    </row>
    <row r="447" spans="1:11" s="61" customFormat="1" ht="9.75">
      <c r="A447" s="101" t="s">
        <v>668</v>
      </c>
      <c r="B447" s="23">
        <v>912</v>
      </c>
      <c r="C447" s="23" t="s">
        <v>680</v>
      </c>
      <c r="D447" s="23" t="s">
        <v>565</v>
      </c>
      <c r="E447" s="24"/>
      <c r="F447" s="240">
        <f>F449</f>
        <v>68202.5169</v>
      </c>
      <c r="G447" s="240">
        <f>G449</f>
        <v>68202.5169</v>
      </c>
      <c r="H447" s="257">
        <f>H449</f>
        <v>0</v>
      </c>
      <c r="I447" s="240">
        <f>I449</f>
        <v>67654.95</v>
      </c>
      <c r="J447" s="66"/>
      <c r="K447" s="66"/>
    </row>
    <row r="448" spans="1:11" s="61" customFormat="1" ht="9.75">
      <c r="A448" s="110" t="s">
        <v>718</v>
      </c>
      <c r="B448" s="23"/>
      <c r="C448" s="23"/>
      <c r="D448" s="23"/>
      <c r="E448" s="24"/>
      <c r="F448" s="240"/>
      <c r="G448" s="240"/>
      <c r="H448" s="257"/>
      <c r="I448" s="240"/>
      <c r="J448" s="66"/>
      <c r="K448" s="66"/>
    </row>
    <row r="449" spans="1:11" s="61" customFormat="1" ht="38.25">
      <c r="A449" s="60" t="s">
        <v>773</v>
      </c>
      <c r="B449" s="33">
        <v>912</v>
      </c>
      <c r="C449" s="33" t="s">
        <v>680</v>
      </c>
      <c r="D449" s="33" t="s">
        <v>566</v>
      </c>
      <c r="E449" s="64"/>
      <c r="F449" s="275">
        <f>F450</f>
        <v>68202.5169</v>
      </c>
      <c r="G449" s="275">
        <f>G450</f>
        <v>68202.5169</v>
      </c>
      <c r="H449" s="276">
        <f>H450</f>
        <v>0</v>
      </c>
      <c r="I449" s="275">
        <f>I450</f>
        <v>67654.95</v>
      </c>
      <c r="J449" s="66"/>
      <c r="K449" s="66"/>
    </row>
    <row r="450" spans="1:11" s="61" customFormat="1" ht="9.75">
      <c r="A450" s="101" t="s">
        <v>39</v>
      </c>
      <c r="B450" s="64">
        <v>912</v>
      </c>
      <c r="C450" s="64" t="s">
        <v>680</v>
      </c>
      <c r="D450" s="64" t="s">
        <v>566</v>
      </c>
      <c r="E450" s="64" t="s">
        <v>40</v>
      </c>
      <c r="F450" s="275">
        <v>68202.5169</v>
      </c>
      <c r="G450" s="275">
        <f>F450</f>
        <v>68202.5169</v>
      </c>
      <c r="H450" s="276"/>
      <c r="I450" s="275">
        <v>67654.95</v>
      </c>
      <c r="J450" s="66"/>
      <c r="K450" s="66"/>
    </row>
    <row r="451" spans="1:11" s="61" customFormat="1" ht="9.75">
      <c r="A451" s="101" t="s">
        <v>320</v>
      </c>
      <c r="B451" s="50">
        <v>912</v>
      </c>
      <c r="C451" s="23" t="s">
        <v>680</v>
      </c>
      <c r="D451" s="24"/>
      <c r="E451" s="24"/>
      <c r="F451" s="241">
        <f>F452</f>
        <v>62.478</v>
      </c>
      <c r="G451" s="241">
        <f aca="true" t="shared" si="42" ref="G451:I452">G452</f>
        <v>62.478</v>
      </c>
      <c r="H451" s="259">
        <f t="shared" si="42"/>
        <v>0</v>
      </c>
      <c r="I451" s="241">
        <f t="shared" si="42"/>
        <v>62.478</v>
      </c>
      <c r="J451" s="66"/>
      <c r="K451" s="66"/>
    </row>
    <row r="452" spans="1:11" s="61" customFormat="1" ht="20.25">
      <c r="A452" s="101" t="s">
        <v>321</v>
      </c>
      <c r="B452" s="50">
        <v>912</v>
      </c>
      <c r="C452" s="23" t="s">
        <v>680</v>
      </c>
      <c r="D452" s="23" t="s">
        <v>253</v>
      </c>
      <c r="E452" s="23"/>
      <c r="F452" s="241">
        <f>F453</f>
        <v>62.478</v>
      </c>
      <c r="G452" s="241">
        <f t="shared" si="42"/>
        <v>62.478</v>
      </c>
      <c r="H452" s="259">
        <f t="shared" si="42"/>
        <v>0</v>
      </c>
      <c r="I452" s="241">
        <f t="shared" si="42"/>
        <v>62.478</v>
      </c>
      <c r="J452" s="66"/>
      <c r="K452" s="66"/>
    </row>
    <row r="453" spans="1:11" s="61" customFormat="1" ht="9.75">
      <c r="A453" s="101" t="s">
        <v>39</v>
      </c>
      <c r="B453" s="50">
        <v>912</v>
      </c>
      <c r="C453" s="23" t="s">
        <v>680</v>
      </c>
      <c r="D453" s="23" t="s">
        <v>254</v>
      </c>
      <c r="E453" s="23" t="s">
        <v>40</v>
      </c>
      <c r="F453" s="241">
        <v>62.478</v>
      </c>
      <c r="G453" s="241">
        <f>F453</f>
        <v>62.478</v>
      </c>
      <c r="H453" s="273"/>
      <c r="I453" s="274">
        <v>62.478</v>
      </c>
      <c r="J453" s="66"/>
      <c r="K453" s="66"/>
    </row>
    <row r="454" spans="1:11" s="61" customFormat="1" ht="11.25">
      <c r="A454" s="123" t="s">
        <v>44</v>
      </c>
      <c r="B454" s="24">
        <v>912</v>
      </c>
      <c r="C454" s="23" t="s">
        <v>680</v>
      </c>
      <c r="D454" s="54" t="s">
        <v>45</v>
      </c>
      <c r="E454" s="54"/>
      <c r="F454" s="241">
        <f aca="true" t="shared" si="43" ref="F454:I455">F455</f>
        <v>4711</v>
      </c>
      <c r="G454" s="241">
        <f t="shared" si="43"/>
        <v>0</v>
      </c>
      <c r="H454" s="259">
        <f t="shared" si="43"/>
        <v>4711</v>
      </c>
      <c r="I454" s="241">
        <f t="shared" si="43"/>
        <v>4548</v>
      </c>
      <c r="J454" s="66"/>
      <c r="K454" s="66"/>
    </row>
    <row r="455" spans="1:11" s="61" customFormat="1" ht="22.5">
      <c r="A455" s="116" t="s">
        <v>567</v>
      </c>
      <c r="B455" s="69">
        <v>912</v>
      </c>
      <c r="C455" s="34" t="s">
        <v>680</v>
      </c>
      <c r="D455" s="34" t="s">
        <v>568</v>
      </c>
      <c r="E455" s="34"/>
      <c r="F455" s="251">
        <f t="shared" si="43"/>
        <v>4711</v>
      </c>
      <c r="G455" s="251">
        <f t="shared" si="43"/>
        <v>0</v>
      </c>
      <c r="H455" s="283">
        <f t="shared" si="43"/>
        <v>4711</v>
      </c>
      <c r="I455" s="251">
        <f t="shared" si="43"/>
        <v>4548</v>
      </c>
      <c r="J455" s="66"/>
      <c r="K455" s="66"/>
    </row>
    <row r="456" spans="1:11" s="61" customFormat="1" ht="11.25">
      <c r="A456" s="101" t="s">
        <v>39</v>
      </c>
      <c r="B456" s="24">
        <v>912</v>
      </c>
      <c r="C456" s="23" t="s">
        <v>680</v>
      </c>
      <c r="D456" s="54" t="s">
        <v>568</v>
      </c>
      <c r="E456" s="33">
        <v>0.01</v>
      </c>
      <c r="F456" s="275">
        <v>4711</v>
      </c>
      <c r="G456" s="275"/>
      <c r="H456" s="276">
        <f>F456</f>
        <v>4711</v>
      </c>
      <c r="I456" s="275">
        <v>4548</v>
      </c>
      <c r="J456" s="66"/>
      <c r="K456" s="66"/>
    </row>
    <row r="457" spans="1:11" s="61" customFormat="1" ht="39">
      <c r="A457" s="213" t="s">
        <v>543</v>
      </c>
      <c r="B457" s="23">
        <v>912</v>
      </c>
      <c r="C457" s="23" t="s">
        <v>680</v>
      </c>
      <c r="D457" s="23" t="s">
        <v>546</v>
      </c>
      <c r="E457" s="33"/>
      <c r="F457" s="275">
        <f>F458+F460</f>
        <v>24458</v>
      </c>
      <c r="G457" s="275">
        <f>G458+G460</f>
        <v>0</v>
      </c>
      <c r="H457" s="275">
        <f>H458+H460</f>
        <v>0</v>
      </c>
      <c r="I457" s="275">
        <f>I458+I460</f>
        <v>24390.16</v>
      </c>
      <c r="J457" s="66"/>
      <c r="K457" s="66"/>
    </row>
    <row r="458" spans="1:11" s="61" customFormat="1" ht="39">
      <c r="A458" s="213" t="s">
        <v>544</v>
      </c>
      <c r="B458" s="23">
        <v>912</v>
      </c>
      <c r="C458" s="23" t="s">
        <v>680</v>
      </c>
      <c r="D458" s="23" t="s">
        <v>547</v>
      </c>
      <c r="E458" s="33"/>
      <c r="F458" s="275">
        <f>F459</f>
        <v>23150</v>
      </c>
      <c r="G458" s="275">
        <f>G459</f>
        <v>0</v>
      </c>
      <c r="H458" s="275">
        <f>H459</f>
        <v>0</v>
      </c>
      <c r="I458" s="275">
        <f>I459</f>
        <v>23143.11</v>
      </c>
      <c r="J458" s="66"/>
      <c r="K458" s="66"/>
    </row>
    <row r="459" spans="1:11" s="61" customFormat="1" ht="9.75">
      <c r="A459" s="101" t="s">
        <v>545</v>
      </c>
      <c r="B459" s="23">
        <v>912</v>
      </c>
      <c r="C459" s="23" t="s">
        <v>680</v>
      </c>
      <c r="D459" s="23" t="s">
        <v>547</v>
      </c>
      <c r="E459" s="206" t="s">
        <v>548</v>
      </c>
      <c r="F459" s="275">
        <f>23150</f>
        <v>23150</v>
      </c>
      <c r="G459" s="275"/>
      <c r="H459" s="276"/>
      <c r="I459" s="275">
        <v>23143.11</v>
      </c>
      <c r="J459" s="66"/>
      <c r="K459" s="66"/>
    </row>
    <row r="460" spans="1:11" s="61" customFormat="1" ht="20.25">
      <c r="A460" s="101" t="s">
        <v>87</v>
      </c>
      <c r="B460" s="23">
        <v>912</v>
      </c>
      <c r="C460" s="23" t="s">
        <v>680</v>
      </c>
      <c r="D460" s="23" t="s">
        <v>88</v>
      </c>
      <c r="E460" s="33"/>
      <c r="F460" s="275">
        <f>F461</f>
        <v>1308</v>
      </c>
      <c r="G460" s="275">
        <f>G461</f>
        <v>0</v>
      </c>
      <c r="H460" s="275">
        <f>H461</f>
        <v>0</v>
      </c>
      <c r="I460" s="275">
        <f>I461</f>
        <v>1247.05</v>
      </c>
      <c r="J460" s="66"/>
      <c r="K460" s="66"/>
    </row>
    <row r="461" spans="1:11" s="61" customFormat="1" ht="9.75">
      <c r="A461" s="101" t="s">
        <v>545</v>
      </c>
      <c r="B461" s="23">
        <v>912</v>
      </c>
      <c r="C461" s="23" t="s">
        <v>680</v>
      </c>
      <c r="D461" s="23" t="s">
        <v>88</v>
      </c>
      <c r="E461" s="206" t="s">
        <v>548</v>
      </c>
      <c r="F461" s="275">
        <f>1308</f>
        <v>1308</v>
      </c>
      <c r="G461" s="275"/>
      <c r="H461" s="276"/>
      <c r="I461" s="275">
        <v>1247.05</v>
      </c>
      <c r="J461" s="66"/>
      <c r="K461" s="66"/>
    </row>
    <row r="462" spans="1:11" s="61" customFormat="1" ht="11.25">
      <c r="A462" s="101"/>
      <c r="B462" s="24"/>
      <c r="C462" s="23"/>
      <c r="D462" s="54"/>
      <c r="E462" s="33"/>
      <c r="F462" s="275"/>
      <c r="G462" s="275"/>
      <c r="H462" s="276"/>
      <c r="I462" s="275"/>
      <c r="J462" s="66"/>
      <c r="K462" s="66"/>
    </row>
    <row r="463" spans="1:11" s="61" customFormat="1" ht="12.75">
      <c r="A463" s="104" t="s">
        <v>271</v>
      </c>
      <c r="B463" s="24">
        <v>912</v>
      </c>
      <c r="C463" s="31" t="s">
        <v>270</v>
      </c>
      <c r="D463" s="31"/>
      <c r="E463" s="31"/>
      <c r="F463" s="245">
        <f>F464+F488+F508</f>
        <v>78177.69</v>
      </c>
      <c r="G463" s="245">
        <f>G464+G488+G508</f>
        <v>0</v>
      </c>
      <c r="H463" s="245">
        <f>H464+H488+H508</f>
        <v>55650.69</v>
      </c>
      <c r="I463" s="245">
        <f>I464+I488+I508</f>
        <v>77210.149</v>
      </c>
      <c r="J463" s="66"/>
      <c r="K463" s="66"/>
    </row>
    <row r="464" spans="1:11" s="61" customFormat="1" ht="12.75">
      <c r="A464" s="104" t="s">
        <v>711</v>
      </c>
      <c r="B464" s="24">
        <v>912</v>
      </c>
      <c r="C464" s="31" t="s">
        <v>712</v>
      </c>
      <c r="D464" s="31"/>
      <c r="E464" s="31"/>
      <c r="F464" s="268">
        <f>F465</f>
        <v>31829.85</v>
      </c>
      <c r="G464" s="268">
        <f>G465</f>
        <v>0</v>
      </c>
      <c r="H464" s="268">
        <f>H465</f>
        <v>31829.85</v>
      </c>
      <c r="I464" s="268">
        <f>I465</f>
        <v>31245.12</v>
      </c>
      <c r="J464" s="66"/>
      <c r="K464" s="66"/>
    </row>
    <row r="465" spans="1:11" s="61" customFormat="1" ht="12.75">
      <c r="A465" s="181" t="s">
        <v>81</v>
      </c>
      <c r="B465" s="24">
        <v>912</v>
      </c>
      <c r="C465" s="50" t="s">
        <v>712</v>
      </c>
      <c r="D465" s="37" t="s">
        <v>713</v>
      </c>
      <c r="E465" s="28">
        <v>423</v>
      </c>
      <c r="F465" s="247">
        <f>F469+F473+F476++F479+F486+F466</f>
        <v>31829.85</v>
      </c>
      <c r="G465" s="247">
        <f>G469+G473+G476++G479+G486+G466</f>
        <v>0</v>
      </c>
      <c r="H465" s="261">
        <f>H469+H473+H476++H479+H486+H466</f>
        <v>31829.85</v>
      </c>
      <c r="I465" s="247">
        <f>I469+I473+I476++I479+I486+I466</f>
        <v>31245.12</v>
      </c>
      <c r="J465" s="66"/>
      <c r="K465" s="66"/>
    </row>
    <row r="466" spans="1:11" s="61" customFormat="1" ht="40.5">
      <c r="A466" s="105" t="s">
        <v>358</v>
      </c>
      <c r="B466" s="24">
        <v>912</v>
      </c>
      <c r="C466" s="50" t="s">
        <v>712</v>
      </c>
      <c r="D466" s="37" t="s">
        <v>350</v>
      </c>
      <c r="E466" s="36"/>
      <c r="F466" s="254">
        <f aca="true" t="shared" si="44" ref="F466:I467">F467</f>
        <v>553</v>
      </c>
      <c r="G466" s="254">
        <f t="shared" si="44"/>
        <v>0</v>
      </c>
      <c r="H466" s="265">
        <f t="shared" si="44"/>
        <v>553</v>
      </c>
      <c r="I466" s="254">
        <f t="shared" si="44"/>
        <v>552.75</v>
      </c>
      <c r="J466" s="66"/>
      <c r="K466" s="66"/>
    </row>
    <row r="467" spans="1:11" s="61" customFormat="1" ht="20.25">
      <c r="A467" s="105" t="s">
        <v>351</v>
      </c>
      <c r="B467" s="24">
        <v>912</v>
      </c>
      <c r="C467" s="50" t="s">
        <v>712</v>
      </c>
      <c r="D467" s="37" t="s">
        <v>352</v>
      </c>
      <c r="E467" s="36"/>
      <c r="F467" s="254">
        <f t="shared" si="44"/>
        <v>553</v>
      </c>
      <c r="G467" s="254">
        <f t="shared" si="44"/>
        <v>0</v>
      </c>
      <c r="H467" s="265">
        <f t="shared" si="44"/>
        <v>553</v>
      </c>
      <c r="I467" s="254">
        <f t="shared" si="44"/>
        <v>552.75</v>
      </c>
      <c r="J467" s="66"/>
      <c r="K467" s="66"/>
    </row>
    <row r="468" spans="1:11" s="61" customFormat="1" ht="9.75">
      <c r="A468" s="105" t="s">
        <v>66</v>
      </c>
      <c r="B468" s="24">
        <v>912</v>
      </c>
      <c r="C468" s="50" t="s">
        <v>712</v>
      </c>
      <c r="D468" s="37" t="s">
        <v>352</v>
      </c>
      <c r="E468" s="36" t="s">
        <v>67</v>
      </c>
      <c r="F468" s="254">
        <v>553</v>
      </c>
      <c r="G468" s="254"/>
      <c r="H468" s="265">
        <f>F468</f>
        <v>553</v>
      </c>
      <c r="I468" s="254">
        <v>552.75</v>
      </c>
      <c r="J468" s="66"/>
      <c r="K468" s="66"/>
    </row>
    <row r="469" spans="1:11" s="61" customFormat="1" ht="30">
      <c r="A469" s="105" t="s">
        <v>110</v>
      </c>
      <c r="B469" s="24">
        <v>912</v>
      </c>
      <c r="C469" s="50" t="s">
        <v>712</v>
      </c>
      <c r="D469" s="37" t="s">
        <v>412</v>
      </c>
      <c r="E469" s="36"/>
      <c r="F469" s="254">
        <f aca="true" t="shared" si="45" ref="F469:I470">F470</f>
        <v>1823.37</v>
      </c>
      <c r="G469" s="254">
        <f t="shared" si="45"/>
        <v>0</v>
      </c>
      <c r="H469" s="265">
        <f t="shared" si="45"/>
        <v>1823.37</v>
      </c>
      <c r="I469" s="254">
        <f t="shared" si="45"/>
        <v>1823.37</v>
      </c>
      <c r="J469" s="66"/>
      <c r="K469" s="66"/>
    </row>
    <row r="470" spans="1:11" s="61" customFormat="1" ht="9.75">
      <c r="A470" s="105" t="s">
        <v>111</v>
      </c>
      <c r="B470" s="24">
        <v>912</v>
      </c>
      <c r="C470" s="50" t="s">
        <v>712</v>
      </c>
      <c r="D470" s="37" t="s">
        <v>413</v>
      </c>
      <c r="E470" s="36"/>
      <c r="F470" s="254">
        <f t="shared" si="45"/>
        <v>1823.37</v>
      </c>
      <c r="G470" s="254">
        <f t="shared" si="45"/>
        <v>0</v>
      </c>
      <c r="H470" s="265">
        <f t="shared" si="45"/>
        <v>1823.37</v>
      </c>
      <c r="I470" s="254">
        <f t="shared" si="45"/>
        <v>1823.37</v>
      </c>
      <c r="J470" s="66"/>
      <c r="K470" s="66"/>
    </row>
    <row r="471" spans="1:11" s="61" customFormat="1" ht="9.75">
      <c r="A471" s="105" t="s">
        <v>66</v>
      </c>
      <c r="B471" s="24">
        <v>912</v>
      </c>
      <c r="C471" s="50" t="s">
        <v>712</v>
      </c>
      <c r="D471" s="37" t="s">
        <v>413</v>
      </c>
      <c r="E471" s="36" t="s">
        <v>67</v>
      </c>
      <c r="F471" s="254">
        <v>1823.37</v>
      </c>
      <c r="G471" s="254"/>
      <c r="H471" s="265">
        <f>F471</f>
        <v>1823.37</v>
      </c>
      <c r="I471" s="254">
        <v>1823.37</v>
      </c>
      <c r="J471" s="66"/>
      <c r="K471" s="66"/>
    </row>
    <row r="472" spans="1:11" s="61" customFormat="1" ht="9.75">
      <c r="A472" s="105"/>
      <c r="B472" s="24"/>
      <c r="C472" s="50"/>
      <c r="D472" s="37"/>
      <c r="E472" s="36"/>
      <c r="F472" s="254"/>
      <c r="G472" s="254"/>
      <c r="H472" s="265"/>
      <c r="I472" s="254"/>
      <c r="J472" s="66"/>
      <c r="K472" s="66"/>
    </row>
    <row r="473" spans="1:11" s="61" customFormat="1" ht="20.25">
      <c r="A473" s="105" t="s">
        <v>154</v>
      </c>
      <c r="B473" s="24">
        <v>912</v>
      </c>
      <c r="C473" s="50" t="s">
        <v>712</v>
      </c>
      <c r="D473" s="37" t="s">
        <v>155</v>
      </c>
      <c r="E473" s="36"/>
      <c r="F473" s="254">
        <f aca="true" t="shared" si="46" ref="F473:I474">F474</f>
        <v>9</v>
      </c>
      <c r="G473" s="254">
        <f t="shared" si="46"/>
        <v>0</v>
      </c>
      <c r="H473" s="265">
        <f t="shared" si="46"/>
        <v>9</v>
      </c>
      <c r="I473" s="254">
        <f t="shared" si="46"/>
        <v>8.621</v>
      </c>
      <c r="J473" s="66"/>
      <c r="K473" s="66"/>
    </row>
    <row r="474" spans="1:11" s="14" customFormat="1" ht="9.75">
      <c r="A474" s="105" t="s">
        <v>156</v>
      </c>
      <c r="B474" s="24">
        <v>912</v>
      </c>
      <c r="C474" s="50" t="s">
        <v>712</v>
      </c>
      <c r="D474" s="37" t="s">
        <v>157</v>
      </c>
      <c r="E474" s="36"/>
      <c r="F474" s="254">
        <f t="shared" si="46"/>
        <v>9</v>
      </c>
      <c r="G474" s="254">
        <f t="shared" si="46"/>
        <v>0</v>
      </c>
      <c r="H474" s="265">
        <f t="shared" si="46"/>
        <v>9</v>
      </c>
      <c r="I474" s="254">
        <f t="shared" si="46"/>
        <v>8.621</v>
      </c>
      <c r="J474" s="16"/>
      <c r="K474" s="16"/>
    </row>
    <row r="475" spans="1:10" s="19" customFormat="1" ht="12.75">
      <c r="A475" s="105" t="s">
        <v>66</v>
      </c>
      <c r="B475" s="24">
        <v>912</v>
      </c>
      <c r="C475" s="50" t="s">
        <v>712</v>
      </c>
      <c r="D475" s="37" t="s">
        <v>157</v>
      </c>
      <c r="E475" s="36" t="s">
        <v>67</v>
      </c>
      <c r="F475" s="254">
        <v>9</v>
      </c>
      <c r="G475" s="254"/>
      <c r="H475" s="265">
        <f>F475</f>
        <v>9</v>
      </c>
      <c r="I475" s="254">
        <v>8.621</v>
      </c>
      <c r="J475" s="74"/>
    </row>
    <row r="476" spans="1:10" s="19" customFormat="1" ht="20.25">
      <c r="A476" s="105" t="s">
        <v>178</v>
      </c>
      <c r="B476" s="24">
        <v>912</v>
      </c>
      <c r="C476" s="50" t="s">
        <v>712</v>
      </c>
      <c r="D476" s="37" t="s">
        <v>179</v>
      </c>
      <c r="E476" s="36"/>
      <c r="F476" s="254">
        <f aca="true" t="shared" si="47" ref="F476:I477">F477</f>
        <v>2819.48</v>
      </c>
      <c r="G476" s="254">
        <f t="shared" si="47"/>
        <v>0</v>
      </c>
      <c r="H476" s="265">
        <f t="shared" si="47"/>
        <v>2819.48</v>
      </c>
      <c r="I476" s="254">
        <f t="shared" si="47"/>
        <v>2797.319</v>
      </c>
      <c r="J476" s="74"/>
    </row>
    <row r="477" spans="1:10" s="19" customFormat="1" ht="12.75">
      <c r="A477" s="105" t="s">
        <v>180</v>
      </c>
      <c r="B477" s="24">
        <v>912</v>
      </c>
      <c r="C477" s="50" t="s">
        <v>712</v>
      </c>
      <c r="D477" s="37" t="s">
        <v>181</v>
      </c>
      <c r="E477" s="36"/>
      <c r="F477" s="254">
        <f t="shared" si="47"/>
        <v>2819.48</v>
      </c>
      <c r="G477" s="254">
        <f t="shared" si="47"/>
        <v>0</v>
      </c>
      <c r="H477" s="265">
        <f t="shared" si="47"/>
        <v>2819.48</v>
      </c>
      <c r="I477" s="254">
        <f t="shared" si="47"/>
        <v>2797.319</v>
      </c>
      <c r="J477" s="74"/>
    </row>
    <row r="478" spans="1:9" s="1" customFormat="1" ht="9.75">
      <c r="A478" s="105" t="s">
        <v>66</v>
      </c>
      <c r="B478" s="24">
        <v>912</v>
      </c>
      <c r="C478" s="50" t="s">
        <v>712</v>
      </c>
      <c r="D478" s="37" t="s">
        <v>181</v>
      </c>
      <c r="E478" s="36" t="s">
        <v>67</v>
      </c>
      <c r="F478" s="254">
        <v>2819.48</v>
      </c>
      <c r="G478" s="254"/>
      <c r="H478" s="265">
        <f>F478</f>
        <v>2819.48</v>
      </c>
      <c r="I478" s="254">
        <v>2797.319</v>
      </c>
    </row>
    <row r="479" spans="1:10" s="19" customFormat="1" ht="30">
      <c r="A479" s="105" t="s">
        <v>194</v>
      </c>
      <c r="B479" s="24">
        <v>912</v>
      </c>
      <c r="C479" s="50" t="s">
        <v>712</v>
      </c>
      <c r="D479" s="37" t="s">
        <v>195</v>
      </c>
      <c r="E479" s="36"/>
      <c r="F479" s="254">
        <f>F480+F482+F484</f>
        <v>1214</v>
      </c>
      <c r="G479" s="254">
        <f>G480+G482+G484</f>
        <v>0</v>
      </c>
      <c r="H479" s="265">
        <f>H480+H482+H484</f>
        <v>1214</v>
      </c>
      <c r="I479" s="254">
        <f>I480+I482+I484</f>
        <v>1211.06</v>
      </c>
      <c r="J479" s="74"/>
    </row>
    <row r="480" spans="1:10" s="19" customFormat="1" ht="30">
      <c r="A480" s="105" t="s">
        <v>196</v>
      </c>
      <c r="B480" s="24">
        <v>912</v>
      </c>
      <c r="C480" s="50" t="s">
        <v>712</v>
      </c>
      <c r="D480" s="37" t="s">
        <v>197</v>
      </c>
      <c r="E480" s="36"/>
      <c r="F480" s="254">
        <f>F481</f>
        <v>849</v>
      </c>
      <c r="G480" s="254">
        <f>G481</f>
        <v>0</v>
      </c>
      <c r="H480" s="265">
        <f>H481</f>
        <v>849</v>
      </c>
      <c r="I480" s="254">
        <f>I481</f>
        <v>847</v>
      </c>
      <c r="J480" s="74"/>
    </row>
    <row r="481" spans="1:10" s="19" customFormat="1" ht="12.75">
      <c r="A481" s="105" t="s">
        <v>66</v>
      </c>
      <c r="B481" s="24">
        <v>912</v>
      </c>
      <c r="C481" s="50" t="s">
        <v>712</v>
      </c>
      <c r="D481" s="37" t="s">
        <v>197</v>
      </c>
      <c r="E481" s="36" t="s">
        <v>67</v>
      </c>
      <c r="F481" s="254">
        <v>849</v>
      </c>
      <c r="G481" s="254"/>
      <c r="H481" s="265">
        <f>F481</f>
        <v>849</v>
      </c>
      <c r="I481" s="254">
        <v>847</v>
      </c>
      <c r="J481" s="74"/>
    </row>
    <row r="482" spans="1:10" s="19" customFormat="1" ht="40.5">
      <c r="A482" s="105" t="s">
        <v>225</v>
      </c>
      <c r="B482" s="24">
        <v>912</v>
      </c>
      <c r="C482" s="50" t="s">
        <v>712</v>
      </c>
      <c r="D482" s="37" t="s">
        <v>226</v>
      </c>
      <c r="E482" s="36"/>
      <c r="F482" s="254">
        <f>F483</f>
        <v>113</v>
      </c>
      <c r="G482" s="254">
        <f>G483</f>
        <v>0</v>
      </c>
      <c r="H482" s="265">
        <f>H483</f>
        <v>113</v>
      </c>
      <c r="I482" s="254">
        <f>I483</f>
        <v>112.06</v>
      </c>
      <c r="J482" s="74"/>
    </row>
    <row r="483" spans="1:10" s="19" customFormat="1" ht="12.75">
      <c r="A483" s="105" t="s">
        <v>66</v>
      </c>
      <c r="B483" s="24">
        <v>912</v>
      </c>
      <c r="C483" s="50" t="s">
        <v>712</v>
      </c>
      <c r="D483" s="37" t="s">
        <v>226</v>
      </c>
      <c r="E483" s="36" t="s">
        <v>67</v>
      </c>
      <c r="F483" s="254">
        <v>113</v>
      </c>
      <c r="G483" s="254"/>
      <c r="H483" s="265">
        <f>F483</f>
        <v>113</v>
      </c>
      <c r="I483" s="254">
        <v>112.06</v>
      </c>
      <c r="J483" s="74"/>
    </row>
    <row r="484" spans="1:10" s="19" customFormat="1" ht="40.5">
      <c r="A484" s="105" t="s">
        <v>227</v>
      </c>
      <c r="B484" s="24">
        <v>912</v>
      </c>
      <c r="C484" s="50" t="s">
        <v>712</v>
      </c>
      <c r="D484" s="37" t="s">
        <v>228</v>
      </c>
      <c r="E484" s="36"/>
      <c r="F484" s="254">
        <f>F485</f>
        <v>252</v>
      </c>
      <c r="G484" s="254">
        <f>G485</f>
        <v>0</v>
      </c>
      <c r="H484" s="265">
        <f>H485</f>
        <v>252</v>
      </c>
      <c r="I484" s="254">
        <f>I485</f>
        <v>252</v>
      </c>
      <c r="J484" s="74"/>
    </row>
    <row r="485" spans="1:10" s="19" customFormat="1" ht="12.75">
      <c r="A485" s="105" t="s">
        <v>66</v>
      </c>
      <c r="B485" s="24">
        <v>912</v>
      </c>
      <c r="C485" s="50" t="s">
        <v>712</v>
      </c>
      <c r="D485" s="37" t="s">
        <v>228</v>
      </c>
      <c r="E485" s="36" t="s">
        <v>67</v>
      </c>
      <c r="F485" s="254">
        <v>252</v>
      </c>
      <c r="G485" s="254"/>
      <c r="H485" s="265">
        <f>F485</f>
        <v>252</v>
      </c>
      <c r="I485" s="254">
        <v>252</v>
      </c>
      <c r="J485" s="74"/>
    </row>
    <row r="486" spans="1:10" s="19" customFormat="1" ht="20.25">
      <c r="A486" s="105" t="s">
        <v>233</v>
      </c>
      <c r="B486" s="24">
        <v>912</v>
      </c>
      <c r="C486" s="50" t="s">
        <v>712</v>
      </c>
      <c r="D486" s="37" t="s">
        <v>234</v>
      </c>
      <c r="E486" s="36"/>
      <c r="F486" s="254">
        <f>F487</f>
        <v>25411</v>
      </c>
      <c r="G486" s="254">
        <f>G487</f>
        <v>0</v>
      </c>
      <c r="H486" s="265">
        <f>H487</f>
        <v>25411</v>
      </c>
      <c r="I486" s="254">
        <f>I487</f>
        <v>24852</v>
      </c>
      <c r="J486" s="74"/>
    </row>
    <row r="487" spans="1:10" s="19" customFormat="1" ht="12.75">
      <c r="A487" s="105" t="s">
        <v>66</v>
      </c>
      <c r="B487" s="24">
        <v>912</v>
      </c>
      <c r="C487" s="50" t="s">
        <v>712</v>
      </c>
      <c r="D487" s="50" t="s">
        <v>234</v>
      </c>
      <c r="E487" s="36" t="s">
        <v>67</v>
      </c>
      <c r="F487" s="254">
        <v>25411</v>
      </c>
      <c r="G487" s="254"/>
      <c r="H487" s="265">
        <f>F487</f>
        <v>25411</v>
      </c>
      <c r="I487" s="254">
        <v>24852</v>
      </c>
      <c r="J487" s="74"/>
    </row>
    <row r="488" spans="1:10" s="19" customFormat="1" ht="12.75">
      <c r="A488" s="104" t="s">
        <v>779</v>
      </c>
      <c r="B488" s="31">
        <v>912</v>
      </c>
      <c r="C488" s="31" t="s">
        <v>714</v>
      </c>
      <c r="D488" s="31"/>
      <c r="E488" s="31"/>
      <c r="F488" s="221">
        <f>F491+F489</f>
        <v>46307.84</v>
      </c>
      <c r="G488" s="221">
        <f>G491+G489</f>
        <v>0</v>
      </c>
      <c r="H488" s="234">
        <f>H491+H489</f>
        <v>23820.84</v>
      </c>
      <c r="I488" s="221">
        <f>I491+I489+I501</f>
        <v>45925.029</v>
      </c>
      <c r="J488" s="74"/>
    </row>
    <row r="489" spans="1:10" s="19" customFormat="1" ht="20.25">
      <c r="A489" s="105" t="s">
        <v>186</v>
      </c>
      <c r="B489" s="31">
        <v>912</v>
      </c>
      <c r="C489" s="34" t="s">
        <v>714</v>
      </c>
      <c r="D489" s="34" t="s">
        <v>187</v>
      </c>
      <c r="E489" s="31"/>
      <c r="F489" s="277">
        <f>F490</f>
        <v>1200</v>
      </c>
      <c r="G489" s="277">
        <f>G490</f>
        <v>0</v>
      </c>
      <c r="H489" s="279">
        <f>H490</f>
        <v>1200</v>
      </c>
      <c r="I489" s="277">
        <f>I490</f>
        <v>821.56</v>
      </c>
      <c r="J489" s="74"/>
    </row>
    <row r="490" spans="1:10" s="19" customFormat="1" ht="12.75">
      <c r="A490" s="105" t="s">
        <v>66</v>
      </c>
      <c r="B490" s="31">
        <v>912</v>
      </c>
      <c r="C490" s="34" t="s">
        <v>714</v>
      </c>
      <c r="D490" s="34" t="s">
        <v>187</v>
      </c>
      <c r="E490" s="212" t="s">
        <v>506</v>
      </c>
      <c r="F490" s="278">
        <v>1200</v>
      </c>
      <c r="G490" s="245"/>
      <c r="H490" s="279">
        <f>F490</f>
        <v>1200</v>
      </c>
      <c r="I490" s="277">
        <v>821.56</v>
      </c>
      <c r="J490" s="74"/>
    </row>
    <row r="491" spans="1:11" s="6" customFormat="1" ht="11.25">
      <c r="A491" s="138" t="s">
        <v>44</v>
      </c>
      <c r="B491" s="34">
        <v>912</v>
      </c>
      <c r="C491" s="34">
        <v>1004</v>
      </c>
      <c r="D491" s="34" t="s">
        <v>45</v>
      </c>
      <c r="E491" s="34"/>
      <c r="F491" s="248">
        <f>F494+F492+F501</f>
        <v>45107.84</v>
      </c>
      <c r="G491" s="248">
        <f>G494+G492</f>
        <v>0</v>
      </c>
      <c r="H491" s="262">
        <f>H494+H492</f>
        <v>22620.84</v>
      </c>
      <c r="I491" s="248">
        <f>I494+I492</f>
        <v>22619.309</v>
      </c>
      <c r="J491" s="62"/>
      <c r="K491" s="7"/>
    </row>
    <row r="492" spans="1:11" s="6" customFormat="1" ht="40.5">
      <c r="A492" s="105" t="s">
        <v>359</v>
      </c>
      <c r="B492" s="34">
        <v>912</v>
      </c>
      <c r="C492" s="34">
        <v>1004</v>
      </c>
      <c r="D492" s="34" t="s">
        <v>356</v>
      </c>
      <c r="E492" s="23"/>
      <c r="F492" s="247">
        <f>F493</f>
        <v>16602</v>
      </c>
      <c r="G492" s="247">
        <f>G493</f>
        <v>0</v>
      </c>
      <c r="H492" s="261">
        <f>H493</f>
        <v>16602</v>
      </c>
      <c r="I492" s="247">
        <f>I493</f>
        <v>16600.469</v>
      </c>
      <c r="J492" s="62"/>
      <c r="K492" s="7"/>
    </row>
    <row r="493" spans="1:11" s="6" customFormat="1" ht="11.25">
      <c r="A493" s="105" t="s">
        <v>66</v>
      </c>
      <c r="B493" s="34">
        <v>912</v>
      </c>
      <c r="C493" s="34" t="s">
        <v>714</v>
      </c>
      <c r="D493" s="34" t="s">
        <v>356</v>
      </c>
      <c r="E493" s="23" t="s">
        <v>67</v>
      </c>
      <c r="F493" s="248">
        <v>16602</v>
      </c>
      <c r="G493" s="248"/>
      <c r="H493" s="262">
        <f>F493</f>
        <v>16602</v>
      </c>
      <c r="I493" s="248">
        <v>16600.469</v>
      </c>
      <c r="J493" s="62"/>
      <c r="K493" s="7"/>
    </row>
    <row r="494" spans="1:11" s="6" customFormat="1" ht="20.25">
      <c r="A494" s="105" t="s">
        <v>431</v>
      </c>
      <c r="B494" s="34">
        <v>912</v>
      </c>
      <c r="C494" s="34">
        <v>1004</v>
      </c>
      <c r="D494" s="34" t="s">
        <v>516</v>
      </c>
      <c r="E494" s="23"/>
      <c r="F494" s="247">
        <f>F495+F497+F499</f>
        <v>6018.84</v>
      </c>
      <c r="G494" s="247">
        <f>G495+G497+G499</f>
        <v>0</v>
      </c>
      <c r="H494" s="261">
        <f>H495+H497+H499</f>
        <v>6018.84</v>
      </c>
      <c r="I494" s="247">
        <f>I495+I497+I499</f>
        <v>6018.84</v>
      </c>
      <c r="J494" s="62"/>
      <c r="K494" s="7"/>
    </row>
    <row r="495" spans="1:11" s="6" customFormat="1" ht="11.25">
      <c r="A495" s="105" t="s">
        <v>517</v>
      </c>
      <c r="B495" s="34">
        <v>912</v>
      </c>
      <c r="C495" s="34">
        <v>1004</v>
      </c>
      <c r="D495" s="34" t="s">
        <v>518</v>
      </c>
      <c r="E495" s="23"/>
      <c r="F495" s="247">
        <f>F496</f>
        <v>1153</v>
      </c>
      <c r="G495" s="247">
        <f>G496</f>
        <v>0</v>
      </c>
      <c r="H495" s="261">
        <f>H496</f>
        <v>1153</v>
      </c>
      <c r="I495" s="247">
        <f>I496</f>
        <v>1153</v>
      </c>
      <c r="J495" s="62"/>
      <c r="K495" s="7"/>
    </row>
    <row r="496" spans="1:11" s="6" customFormat="1" ht="11.25">
      <c r="A496" s="105" t="s">
        <v>66</v>
      </c>
      <c r="B496" s="34">
        <v>912</v>
      </c>
      <c r="C496" s="34">
        <v>1004</v>
      </c>
      <c r="D496" s="34" t="s">
        <v>518</v>
      </c>
      <c r="E496" s="23" t="s">
        <v>67</v>
      </c>
      <c r="F496" s="247">
        <v>1153</v>
      </c>
      <c r="G496" s="247"/>
      <c r="H496" s="261">
        <f>F496</f>
        <v>1153</v>
      </c>
      <c r="I496" s="247">
        <v>1153</v>
      </c>
      <c r="J496" s="62"/>
      <c r="K496" s="7"/>
    </row>
    <row r="497" spans="1:11" s="6" customFormat="1" ht="11.25">
      <c r="A497" s="105" t="s">
        <v>519</v>
      </c>
      <c r="B497" s="34">
        <v>912</v>
      </c>
      <c r="C497" s="34">
        <v>1004</v>
      </c>
      <c r="D497" s="34" t="s">
        <v>520</v>
      </c>
      <c r="E497" s="23"/>
      <c r="F497" s="247">
        <f>F498</f>
        <v>400</v>
      </c>
      <c r="G497" s="247">
        <f>G498</f>
        <v>0</v>
      </c>
      <c r="H497" s="261">
        <f>H498</f>
        <v>400</v>
      </c>
      <c r="I497" s="247">
        <f>I498</f>
        <v>400</v>
      </c>
      <c r="J497" s="62"/>
      <c r="K497" s="7"/>
    </row>
    <row r="498" spans="1:11" s="6" customFormat="1" ht="11.25">
      <c r="A498" s="101" t="s">
        <v>39</v>
      </c>
      <c r="B498" s="34">
        <v>912</v>
      </c>
      <c r="C498" s="34">
        <v>1004</v>
      </c>
      <c r="D498" s="34" t="s">
        <v>520</v>
      </c>
      <c r="E498" s="23" t="s">
        <v>40</v>
      </c>
      <c r="F498" s="247">
        <v>400</v>
      </c>
      <c r="G498" s="247"/>
      <c r="H498" s="261">
        <f>F498</f>
        <v>400</v>
      </c>
      <c r="I498" s="247">
        <v>400</v>
      </c>
      <c r="J498" s="62"/>
      <c r="K498" s="7"/>
    </row>
    <row r="499" spans="1:11" s="6" customFormat="1" ht="11.25">
      <c r="A499" s="105" t="s">
        <v>521</v>
      </c>
      <c r="B499" s="34">
        <v>912</v>
      </c>
      <c r="C499" s="34">
        <v>1004</v>
      </c>
      <c r="D499" s="34" t="s">
        <v>522</v>
      </c>
      <c r="E499" s="23"/>
      <c r="F499" s="247">
        <f>F500</f>
        <v>4465.84</v>
      </c>
      <c r="G499" s="247">
        <f>G500</f>
        <v>0</v>
      </c>
      <c r="H499" s="261">
        <f>H500</f>
        <v>4465.84</v>
      </c>
      <c r="I499" s="247">
        <f>I500</f>
        <v>4465.84</v>
      </c>
      <c r="J499" s="62"/>
      <c r="K499" s="7"/>
    </row>
    <row r="500" spans="1:11" s="6" customFormat="1" ht="11.25">
      <c r="A500" s="105" t="s">
        <v>66</v>
      </c>
      <c r="B500" s="34">
        <v>912</v>
      </c>
      <c r="C500" s="34">
        <v>1004</v>
      </c>
      <c r="D500" s="34" t="s">
        <v>522</v>
      </c>
      <c r="E500" s="23" t="s">
        <v>67</v>
      </c>
      <c r="F500" s="247">
        <f>4705-239.16</f>
        <v>4465.84</v>
      </c>
      <c r="G500" s="247"/>
      <c r="H500" s="261">
        <f>F500</f>
        <v>4465.84</v>
      </c>
      <c r="I500" s="247">
        <v>4465.84</v>
      </c>
      <c r="J500" s="62"/>
      <c r="K500" s="7"/>
    </row>
    <row r="501" spans="1:11" s="6" customFormat="1" ht="20.25">
      <c r="A501" s="105" t="s">
        <v>656</v>
      </c>
      <c r="B501" s="34">
        <v>912</v>
      </c>
      <c r="C501" s="34">
        <v>1004</v>
      </c>
      <c r="D501" s="34" t="s">
        <v>432</v>
      </c>
      <c r="E501" s="23"/>
      <c r="F501" s="247">
        <f>F502+F504+F506</f>
        <v>22487</v>
      </c>
      <c r="G501" s="247">
        <f>G502+G504+G506</f>
        <v>0</v>
      </c>
      <c r="H501" s="247">
        <f>H502+H504+H506</f>
        <v>0</v>
      </c>
      <c r="I501" s="247">
        <f>I502+I504+I506</f>
        <v>22484.16</v>
      </c>
      <c r="J501" s="62"/>
      <c r="K501" s="7"/>
    </row>
    <row r="502" spans="1:11" s="6" customFormat="1" ht="11.25">
      <c r="A502" s="105" t="s">
        <v>517</v>
      </c>
      <c r="B502" s="34">
        <v>912</v>
      </c>
      <c r="C502" s="34">
        <v>1004</v>
      </c>
      <c r="D502" s="34" t="s">
        <v>433</v>
      </c>
      <c r="E502" s="23"/>
      <c r="F502" s="247">
        <f>F503</f>
        <v>2773</v>
      </c>
      <c r="G502" s="247">
        <f>G503</f>
        <v>0</v>
      </c>
      <c r="H502" s="247">
        <f>H503</f>
        <v>0</v>
      </c>
      <c r="I502" s="247">
        <f>I503</f>
        <v>2772.5</v>
      </c>
      <c r="J502" s="62"/>
      <c r="K502" s="7"/>
    </row>
    <row r="503" spans="1:11" s="6" customFormat="1" ht="11.25">
      <c r="A503" s="105" t="s">
        <v>66</v>
      </c>
      <c r="B503" s="34">
        <v>912</v>
      </c>
      <c r="C503" s="34">
        <v>1004</v>
      </c>
      <c r="D503" s="34" t="s">
        <v>433</v>
      </c>
      <c r="E503" s="23" t="s">
        <v>67</v>
      </c>
      <c r="F503" s="247">
        <v>2773</v>
      </c>
      <c r="G503" s="247"/>
      <c r="H503" s="261"/>
      <c r="I503" s="247">
        <v>2772.5</v>
      </c>
      <c r="J503" s="62"/>
      <c r="K503" s="7"/>
    </row>
    <row r="504" spans="1:11" s="6" customFormat="1" ht="11.25">
      <c r="A504" s="105" t="s">
        <v>519</v>
      </c>
      <c r="B504" s="34">
        <v>912</v>
      </c>
      <c r="C504" s="34">
        <v>1004</v>
      </c>
      <c r="D504" s="34" t="s">
        <v>434</v>
      </c>
      <c r="E504" s="23"/>
      <c r="F504" s="247">
        <f>F505</f>
        <v>4008</v>
      </c>
      <c r="G504" s="247">
        <f>G505</f>
        <v>0</v>
      </c>
      <c r="H504" s="247">
        <f>H505</f>
        <v>0</v>
      </c>
      <c r="I504" s="247">
        <f>I505</f>
        <v>4007.3</v>
      </c>
      <c r="J504" s="62"/>
      <c r="K504" s="7"/>
    </row>
    <row r="505" spans="1:11" s="6" customFormat="1" ht="11.25">
      <c r="A505" s="101" t="s">
        <v>39</v>
      </c>
      <c r="B505" s="34">
        <v>912</v>
      </c>
      <c r="C505" s="34">
        <v>1004</v>
      </c>
      <c r="D505" s="34" t="s">
        <v>434</v>
      </c>
      <c r="E505" s="23" t="s">
        <v>40</v>
      </c>
      <c r="F505" s="247">
        <v>4008</v>
      </c>
      <c r="G505" s="247"/>
      <c r="H505" s="261"/>
      <c r="I505" s="247">
        <v>4007.3</v>
      </c>
      <c r="J505" s="62"/>
      <c r="K505" s="7"/>
    </row>
    <row r="506" spans="1:11" s="6" customFormat="1" ht="11.25">
      <c r="A506" s="105" t="s">
        <v>521</v>
      </c>
      <c r="B506" s="34">
        <v>912</v>
      </c>
      <c r="C506" s="34">
        <v>1004</v>
      </c>
      <c r="D506" s="34" t="s">
        <v>435</v>
      </c>
      <c r="E506" s="23"/>
      <c r="F506" s="247">
        <f>F507</f>
        <v>15706</v>
      </c>
      <c r="G506" s="247">
        <f>G507</f>
        <v>0</v>
      </c>
      <c r="H506" s="247">
        <f>H507</f>
        <v>0</v>
      </c>
      <c r="I506" s="247">
        <f>I507</f>
        <v>15704.36</v>
      </c>
      <c r="J506" s="62"/>
      <c r="K506" s="7"/>
    </row>
    <row r="507" spans="1:11" s="6" customFormat="1" ht="11.25">
      <c r="A507" s="105" t="s">
        <v>66</v>
      </c>
      <c r="B507" s="34">
        <v>912</v>
      </c>
      <c r="C507" s="34">
        <v>1004</v>
      </c>
      <c r="D507" s="34" t="s">
        <v>435</v>
      </c>
      <c r="E507" s="23" t="s">
        <v>67</v>
      </c>
      <c r="F507" s="36">
        <f>15706</f>
        <v>15706</v>
      </c>
      <c r="G507" s="198"/>
      <c r="H507" s="235"/>
      <c r="I507" s="237">
        <v>15704.36</v>
      </c>
      <c r="J507" s="62"/>
      <c r="K507" s="7"/>
    </row>
    <row r="508" spans="1:11" s="6" customFormat="1" ht="18.75">
      <c r="A508" s="27" t="s">
        <v>616</v>
      </c>
      <c r="B508" s="34">
        <v>912</v>
      </c>
      <c r="C508" s="33" t="s">
        <v>715</v>
      </c>
      <c r="D508" s="29" t="s">
        <v>617</v>
      </c>
      <c r="E508" s="29">
        <v>482</v>
      </c>
      <c r="F508" s="36">
        <f>40</f>
        <v>40</v>
      </c>
      <c r="G508" s="198"/>
      <c r="H508" s="235"/>
      <c r="I508" s="237">
        <v>40</v>
      </c>
      <c r="J508" s="62"/>
      <c r="K508" s="7"/>
    </row>
    <row r="509" spans="1:11" s="6" customFormat="1" ht="22.5">
      <c r="A509" s="88" t="s">
        <v>397</v>
      </c>
      <c r="B509" s="122">
        <v>913</v>
      </c>
      <c r="C509" s="76"/>
      <c r="D509" s="121"/>
      <c r="E509" s="122"/>
      <c r="F509" s="280">
        <f>F510+F515+F613+F640</f>
        <v>349715.0094</v>
      </c>
      <c r="G509" s="280" t="e">
        <f>G510+G515+G613+G640</f>
        <v>#REF!</v>
      </c>
      <c r="H509" s="280" t="e">
        <f>H510+H515+H613+H640</f>
        <v>#REF!</v>
      </c>
      <c r="I509" s="280">
        <f>I510+I515+I613+I640</f>
        <v>331275.738</v>
      </c>
      <c r="J509" s="62"/>
      <c r="K509" s="7"/>
    </row>
    <row r="510" spans="1:11" s="6" customFormat="1" ht="39">
      <c r="A510" s="149" t="s">
        <v>416</v>
      </c>
      <c r="B510" s="50">
        <v>912</v>
      </c>
      <c r="C510" s="203" t="s">
        <v>125</v>
      </c>
      <c r="D510" s="73"/>
      <c r="E510" s="73"/>
      <c r="F510" s="280">
        <f>F511+F513</f>
        <v>341.102</v>
      </c>
      <c r="G510" s="280">
        <f>G511+G513</f>
        <v>0</v>
      </c>
      <c r="H510" s="280">
        <f>H511+H513</f>
        <v>0</v>
      </c>
      <c r="I510" s="280">
        <f>I511+I513</f>
        <v>341.102</v>
      </c>
      <c r="J510" s="62"/>
      <c r="K510" s="7"/>
    </row>
    <row r="511" spans="1:11" s="6" customFormat="1" ht="30">
      <c r="A511" s="91" t="s">
        <v>417</v>
      </c>
      <c r="B511" s="23">
        <v>912</v>
      </c>
      <c r="C511" s="202" t="s">
        <v>125</v>
      </c>
      <c r="D511" s="202" t="s">
        <v>304</v>
      </c>
      <c r="E511" s="53"/>
      <c r="F511" s="373">
        <f>F512</f>
        <v>40.536</v>
      </c>
      <c r="G511" s="373">
        <f>G512</f>
        <v>0</v>
      </c>
      <c r="H511" s="373">
        <f>H512</f>
        <v>0</v>
      </c>
      <c r="I511" s="373">
        <f>I512</f>
        <v>40.536</v>
      </c>
      <c r="J511" s="62"/>
      <c r="K511" s="7"/>
    </row>
    <row r="512" spans="1:11" s="6" customFormat="1" ht="12">
      <c r="A512" s="105" t="s">
        <v>26</v>
      </c>
      <c r="B512" s="50">
        <v>912</v>
      </c>
      <c r="C512" s="202" t="s">
        <v>125</v>
      </c>
      <c r="D512" s="202" t="s">
        <v>304</v>
      </c>
      <c r="E512" s="225" t="s">
        <v>126</v>
      </c>
      <c r="F512" s="373">
        <v>40.536</v>
      </c>
      <c r="G512" s="280"/>
      <c r="H512" s="336"/>
      <c r="I512" s="280">
        <v>40.536</v>
      </c>
      <c r="J512" s="62"/>
      <c r="K512" s="7"/>
    </row>
    <row r="513" spans="1:11" s="6" customFormat="1" ht="30">
      <c r="A513" s="91" t="s">
        <v>418</v>
      </c>
      <c r="B513" s="93">
        <v>912</v>
      </c>
      <c r="C513" s="202" t="s">
        <v>125</v>
      </c>
      <c r="D513" s="29">
        <v>5100300</v>
      </c>
      <c r="E513" s="24"/>
      <c r="F513" s="373">
        <f>F514</f>
        <v>300.566</v>
      </c>
      <c r="G513" s="373">
        <f>G514</f>
        <v>0</v>
      </c>
      <c r="H513" s="373">
        <f>H514</f>
        <v>0</v>
      </c>
      <c r="I513" s="373">
        <f>I514</f>
        <v>300.566</v>
      </c>
      <c r="J513" s="62"/>
      <c r="K513" s="7"/>
    </row>
    <row r="514" spans="1:11" s="6" customFormat="1" ht="12">
      <c r="A514" s="105" t="s">
        <v>26</v>
      </c>
      <c r="B514" s="93">
        <v>912</v>
      </c>
      <c r="C514" s="202" t="s">
        <v>125</v>
      </c>
      <c r="D514" s="29">
        <v>5100300</v>
      </c>
      <c r="E514" s="225" t="s">
        <v>126</v>
      </c>
      <c r="F514" s="373">
        <v>300.566</v>
      </c>
      <c r="G514" s="280"/>
      <c r="H514" s="336"/>
      <c r="I514" s="280">
        <v>300.566</v>
      </c>
      <c r="J514" s="62"/>
      <c r="K514" s="7"/>
    </row>
    <row r="515" spans="1:11" s="6" customFormat="1" ht="12.75">
      <c r="A515" s="187" t="s">
        <v>436</v>
      </c>
      <c r="B515" s="188">
        <v>913</v>
      </c>
      <c r="C515" s="82" t="s">
        <v>569</v>
      </c>
      <c r="D515" s="82"/>
      <c r="E515" s="82"/>
      <c r="F515" s="221">
        <f>F516+F534+F573+F589+F568</f>
        <v>348227.08009999996</v>
      </c>
      <c r="G515" s="221" t="e">
        <f>G516+G534+G573+G589+G568</f>
        <v>#REF!</v>
      </c>
      <c r="H515" s="221" t="e">
        <f>H516+H534+H573+H589+H568</f>
        <v>#REF!</v>
      </c>
      <c r="I515" s="221">
        <f>I516+I534+I573+I589+I568</f>
        <v>329884.144</v>
      </c>
      <c r="J515" s="62"/>
      <c r="K515" s="7"/>
    </row>
    <row r="516" spans="1:11" s="6" customFormat="1" ht="14.25">
      <c r="A516" s="140" t="s">
        <v>780</v>
      </c>
      <c r="B516" s="141"/>
      <c r="C516" s="141" t="s">
        <v>696</v>
      </c>
      <c r="D516" s="141"/>
      <c r="E516" s="141"/>
      <c r="F516" s="281">
        <f>F520+F530+F517</f>
        <v>75266.9574</v>
      </c>
      <c r="G516" s="281">
        <f>G520+G530+G517</f>
        <v>54300.58</v>
      </c>
      <c r="H516" s="281">
        <f>H520+H530+H517</f>
        <v>14350</v>
      </c>
      <c r="I516" s="281">
        <f>I520+I530+I517+I527</f>
        <v>70267.028</v>
      </c>
      <c r="J516" s="62"/>
      <c r="K516" s="7"/>
    </row>
    <row r="517" spans="1:11" s="6" customFormat="1" ht="30">
      <c r="A517" s="101" t="s">
        <v>428</v>
      </c>
      <c r="B517" s="188">
        <v>913</v>
      </c>
      <c r="C517" s="141" t="s">
        <v>696</v>
      </c>
      <c r="D517" s="50" t="s">
        <v>429</v>
      </c>
      <c r="E517" s="29"/>
      <c r="F517" s="229">
        <f>F518</f>
        <v>120</v>
      </c>
      <c r="G517" s="229">
        <f>G518</f>
        <v>0</v>
      </c>
      <c r="H517" s="229">
        <f>H518</f>
        <v>0</v>
      </c>
      <c r="I517" s="229">
        <f>I518</f>
        <v>64.909</v>
      </c>
      <c r="J517" s="62"/>
      <c r="K517" s="7"/>
    </row>
    <row r="518" spans="1:11" s="6" customFormat="1" ht="14.25">
      <c r="A518" s="101" t="s">
        <v>39</v>
      </c>
      <c r="B518" s="188">
        <v>913</v>
      </c>
      <c r="C518" s="141" t="s">
        <v>696</v>
      </c>
      <c r="D518" s="50" t="s">
        <v>429</v>
      </c>
      <c r="E518" s="29" t="s">
        <v>40</v>
      </c>
      <c r="F518" s="229">
        <f>120</f>
        <v>120</v>
      </c>
      <c r="G518" s="281"/>
      <c r="H518" s="337"/>
      <c r="I518" s="281">
        <v>64.909</v>
      </c>
      <c r="J518" s="62"/>
      <c r="K518" s="7"/>
    </row>
    <row r="519" spans="1:11" s="6" customFormat="1" ht="14.25">
      <c r="A519" s="140"/>
      <c r="B519" s="141"/>
      <c r="C519" s="141"/>
      <c r="D519" s="141"/>
      <c r="E519" s="141"/>
      <c r="F519" s="281"/>
      <c r="G519" s="281"/>
      <c r="H519" s="337"/>
      <c r="I519" s="281"/>
      <c r="J519" s="62"/>
      <c r="K519" s="7"/>
    </row>
    <row r="520" spans="1:11" s="6" customFormat="1" ht="9.75">
      <c r="A520" s="91" t="s">
        <v>699</v>
      </c>
      <c r="B520" s="97">
        <v>913</v>
      </c>
      <c r="C520" s="50" t="s">
        <v>696</v>
      </c>
      <c r="D520" s="50" t="s">
        <v>700</v>
      </c>
      <c r="E520" s="50"/>
      <c r="F520" s="240">
        <f>F521+F524</f>
        <v>55583.028</v>
      </c>
      <c r="G520" s="240">
        <f>G521+G524</f>
        <v>54300.58</v>
      </c>
      <c r="H520" s="240">
        <f>H521+H524</f>
        <v>0</v>
      </c>
      <c r="I520" s="240">
        <f>I521+I524</f>
        <v>50623.453</v>
      </c>
      <c r="J520" s="62"/>
      <c r="K520" s="7"/>
    </row>
    <row r="521" spans="1:11" s="6" customFormat="1" ht="9.75">
      <c r="A521" s="101" t="s">
        <v>315</v>
      </c>
      <c r="B521" s="23">
        <v>913</v>
      </c>
      <c r="C521" s="23" t="s">
        <v>696</v>
      </c>
      <c r="D521" s="23" t="s">
        <v>237</v>
      </c>
      <c r="E521" s="23"/>
      <c r="F521" s="240">
        <f aca="true" t="shared" si="48" ref="F521:I522">F522</f>
        <v>1222.448</v>
      </c>
      <c r="G521" s="240">
        <f t="shared" si="48"/>
        <v>0</v>
      </c>
      <c r="H521" s="240">
        <f t="shared" si="48"/>
        <v>0</v>
      </c>
      <c r="I521" s="240">
        <f t="shared" si="48"/>
        <v>1188.457</v>
      </c>
      <c r="J521" s="62"/>
      <c r="K521" s="7"/>
    </row>
    <row r="522" spans="1:11" s="6" customFormat="1" ht="20.25">
      <c r="A522" s="101" t="s">
        <v>321</v>
      </c>
      <c r="B522" s="23">
        <v>913</v>
      </c>
      <c r="C522" s="23" t="s">
        <v>696</v>
      </c>
      <c r="D522" s="23" t="s">
        <v>238</v>
      </c>
      <c r="E522" s="23"/>
      <c r="F522" s="240">
        <f t="shared" si="48"/>
        <v>1222.448</v>
      </c>
      <c r="G522" s="240">
        <f t="shared" si="48"/>
        <v>0</v>
      </c>
      <c r="H522" s="240">
        <f t="shared" si="48"/>
        <v>0</v>
      </c>
      <c r="I522" s="240">
        <f t="shared" si="48"/>
        <v>1188.457</v>
      </c>
      <c r="J522" s="62"/>
      <c r="K522" s="7"/>
    </row>
    <row r="523" spans="1:11" s="6" customFormat="1" ht="9.75">
      <c r="A523" s="101" t="s">
        <v>39</v>
      </c>
      <c r="B523" s="23">
        <v>913</v>
      </c>
      <c r="C523" s="23" t="s">
        <v>696</v>
      </c>
      <c r="D523" s="23" t="s">
        <v>238</v>
      </c>
      <c r="E523" s="23" t="s">
        <v>40</v>
      </c>
      <c r="F523" s="240">
        <v>1222.448</v>
      </c>
      <c r="G523" s="240"/>
      <c r="H523" s="257"/>
      <c r="I523" s="240">
        <v>1188.457</v>
      </c>
      <c r="J523" s="62"/>
      <c r="K523" s="7"/>
    </row>
    <row r="524" spans="1:11" s="6" customFormat="1" ht="9.75">
      <c r="A524" s="101" t="s">
        <v>668</v>
      </c>
      <c r="B524" s="23">
        <v>913</v>
      </c>
      <c r="C524" s="23" t="s">
        <v>696</v>
      </c>
      <c r="D524" s="23" t="s">
        <v>570</v>
      </c>
      <c r="E524" s="23"/>
      <c r="F524" s="241">
        <f>F525+F527</f>
        <v>54360.58</v>
      </c>
      <c r="G524" s="241">
        <f aca="true" t="shared" si="49" ref="G524:I525">G525</f>
        <v>54300.58</v>
      </c>
      <c r="H524" s="259">
        <f t="shared" si="49"/>
        <v>0</v>
      </c>
      <c r="I524" s="241">
        <f t="shared" si="49"/>
        <v>49434.996</v>
      </c>
      <c r="J524" s="62"/>
      <c r="K524" s="7"/>
    </row>
    <row r="525" spans="1:11" s="6" customFormat="1" ht="20.25">
      <c r="A525" s="101" t="s">
        <v>571</v>
      </c>
      <c r="B525" s="23">
        <v>913</v>
      </c>
      <c r="C525" s="23" t="s">
        <v>696</v>
      </c>
      <c r="D525" s="23" t="s">
        <v>572</v>
      </c>
      <c r="E525" s="23"/>
      <c r="F525" s="241">
        <f>F526</f>
        <v>54300.58</v>
      </c>
      <c r="G525" s="241">
        <f t="shared" si="49"/>
        <v>54300.58</v>
      </c>
      <c r="H525" s="259">
        <f t="shared" si="49"/>
        <v>0</v>
      </c>
      <c r="I525" s="241">
        <f t="shared" si="49"/>
        <v>49434.996</v>
      </c>
      <c r="J525" s="62"/>
      <c r="K525" s="7"/>
    </row>
    <row r="526" spans="1:11" s="6" customFormat="1" ht="9.75">
      <c r="A526" s="101" t="s">
        <v>39</v>
      </c>
      <c r="B526" s="23">
        <v>913</v>
      </c>
      <c r="C526" s="23" t="s">
        <v>696</v>
      </c>
      <c r="D526" s="23" t="s">
        <v>572</v>
      </c>
      <c r="E526" s="23" t="s">
        <v>40</v>
      </c>
      <c r="F526" s="241">
        <v>54300.58</v>
      </c>
      <c r="G526" s="241">
        <f>F526</f>
        <v>54300.58</v>
      </c>
      <c r="H526" s="259"/>
      <c r="I526" s="241">
        <v>49434.996</v>
      </c>
      <c r="J526" s="62"/>
      <c r="K526" s="7"/>
    </row>
    <row r="527" spans="1:11" s="6" customFormat="1" ht="40.5">
      <c r="A527" s="101" t="s">
        <v>99</v>
      </c>
      <c r="B527" s="23">
        <v>913</v>
      </c>
      <c r="C527" s="23" t="s">
        <v>696</v>
      </c>
      <c r="D527" s="23" t="s">
        <v>102</v>
      </c>
      <c r="E527" s="23"/>
      <c r="F527" s="241">
        <f>F528</f>
        <v>60</v>
      </c>
      <c r="G527" s="241">
        <f aca="true" t="shared" si="50" ref="G527:I528">G528</f>
        <v>60</v>
      </c>
      <c r="H527" s="259">
        <f t="shared" si="50"/>
        <v>0</v>
      </c>
      <c r="I527" s="241">
        <f t="shared" si="50"/>
        <v>60</v>
      </c>
      <c r="J527" s="62"/>
      <c r="K527" s="7"/>
    </row>
    <row r="528" spans="1:11" s="6" customFormat="1" ht="9.75">
      <c r="A528" s="101" t="s">
        <v>668</v>
      </c>
      <c r="B528" s="23">
        <v>913</v>
      </c>
      <c r="C528" s="23" t="s">
        <v>696</v>
      </c>
      <c r="D528" s="194" t="s">
        <v>103</v>
      </c>
      <c r="E528" s="23"/>
      <c r="F528" s="241">
        <f>F529</f>
        <v>60</v>
      </c>
      <c r="G528" s="241">
        <f t="shared" si="50"/>
        <v>60</v>
      </c>
      <c r="H528" s="259">
        <f t="shared" si="50"/>
        <v>0</v>
      </c>
      <c r="I528" s="241">
        <f t="shared" si="50"/>
        <v>60</v>
      </c>
      <c r="J528" s="62"/>
      <c r="K528" s="7"/>
    </row>
    <row r="529" spans="1:11" s="6" customFormat="1" ht="9.75">
      <c r="A529" s="101" t="s">
        <v>39</v>
      </c>
      <c r="B529" s="23">
        <v>913</v>
      </c>
      <c r="C529" s="23" t="s">
        <v>696</v>
      </c>
      <c r="D529" s="23" t="s">
        <v>102</v>
      </c>
      <c r="E529" s="23" t="s">
        <v>40</v>
      </c>
      <c r="F529" s="241">
        <v>60</v>
      </c>
      <c r="G529" s="241">
        <f>F529</f>
        <v>60</v>
      </c>
      <c r="H529" s="259"/>
      <c r="I529" s="241">
        <v>60</v>
      </c>
      <c r="J529" s="62"/>
      <c r="K529" s="7"/>
    </row>
    <row r="530" spans="1:11" s="6" customFormat="1" ht="9.75">
      <c r="A530" s="91" t="s">
        <v>774</v>
      </c>
      <c r="B530" s="23">
        <v>913</v>
      </c>
      <c r="C530" s="50" t="s">
        <v>696</v>
      </c>
      <c r="D530" s="50" t="s">
        <v>775</v>
      </c>
      <c r="E530" s="23"/>
      <c r="F530" s="241">
        <f>F531</f>
        <v>19563.9294</v>
      </c>
      <c r="G530" s="241">
        <f>G531</f>
        <v>0</v>
      </c>
      <c r="H530" s="259">
        <f>H531</f>
        <v>14350</v>
      </c>
      <c r="I530" s="241">
        <f>I531</f>
        <v>19518.666</v>
      </c>
      <c r="J530" s="62"/>
      <c r="K530" s="7"/>
    </row>
    <row r="531" spans="1:11" s="6" customFormat="1" ht="9.75">
      <c r="A531" s="101" t="s">
        <v>603</v>
      </c>
      <c r="B531" s="23">
        <v>913</v>
      </c>
      <c r="C531" s="50" t="s">
        <v>696</v>
      </c>
      <c r="D531" s="50" t="s">
        <v>419</v>
      </c>
      <c r="E531" s="206"/>
      <c r="F531" s="241">
        <f>F532+F533</f>
        <v>19563.9294</v>
      </c>
      <c r="G531" s="241">
        <f>G532+G533</f>
        <v>0</v>
      </c>
      <c r="H531" s="241">
        <f>H532+H533</f>
        <v>14350</v>
      </c>
      <c r="I531" s="241">
        <f>I532+I533</f>
        <v>19518.666</v>
      </c>
      <c r="J531" s="62"/>
      <c r="K531" s="7"/>
    </row>
    <row r="532" spans="1:11" s="6" customFormat="1" ht="9.75">
      <c r="A532" s="101" t="s">
        <v>26</v>
      </c>
      <c r="B532" s="23">
        <v>913</v>
      </c>
      <c r="C532" s="50" t="s">
        <v>696</v>
      </c>
      <c r="D532" s="50" t="s">
        <v>419</v>
      </c>
      <c r="E532" s="29" t="s">
        <v>40</v>
      </c>
      <c r="F532" s="241">
        <f>14350</f>
        <v>14350</v>
      </c>
      <c r="G532" s="241"/>
      <c r="H532" s="259">
        <f>F532</f>
        <v>14350</v>
      </c>
      <c r="I532" s="241">
        <v>14350</v>
      </c>
      <c r="J532" s="62"/>
      <c r="K532" s="7"/>
    </row>
    <row r="533" spans="1:11" s="6" customFormat="1" ht="11.25">
      <c r="A533" s="101" t="s">
        <v>462</v>
      </c>
      <c r="B533" s="23">
        <v>913</v>
      </c>
      <c r="C533" s="50" t="s">
        <v>696</v>
      </c>
      <c r="D533" s="50" t="s">
        <v>419</v>
      </c>
      <c r="E533" s="29" t="s">
        <v>463</v>
      </c>
      <c r="F533" s="239">
        <v>5213.9294</v>
      </c>
      <c r="G533" s="241"/>
      <c r="H533" s="259"/>
      <c r="I533" s="241">
        <v>5168.666</v>
      </c>
      <c r="J533" s="62"/>
      <c r="K533" s="7"/>
    </row>
    <row r="534" spans="1:11" s="6" customFormat="1" ht="14.25">
      <c r="A534" s="140" t="s">
        <v>783</v>
      </c>
      <c r="B534" s="141">
        <v>913</v>
      </c>
      <c r="C534" s="141" t="s">
        <v>703</v>
      </c>
      <c r="D534" s="141"/>
      <c r="E534" s="141"/>
      <c r="F534" s="282">
        <f>F535+F547+F557</f>
        <v>60582.4397</v>
      </c>
      <c r="G534" s="282">
        <f>G535+G547+G557</f>
        <v>55899.469</v>
      </c>
      <c r="H534" s="282">
        <f>H535+H547+H557</f>
        <v>0</v>
      </c>
      <c r="I534" s="282">
        <f>I535+I547+I557+I562</f>
        <v>56511.653</v>
      </c>
      <c r="J534" s="62"/>
      <c r="K534" s="7"/>
    </row>
    <row r="535" spans="1:11" s="6" customFormat="1" ht="9.75">
      <c r="A535" s="91" t="s">
        <v>731</v>
      </c>
      <c r="B535" s="23">
        <v>913</v>
      </c>
      <c r="C535" s="50" t="s">
        <v>703</v>
      </c>
      <c r="D535" s="50" t="s">
        <v>700</v>
      </c>
      <c r="E535" s="50"/>
      <c r="F535" s="240">
        <f>F536+F544+F562</f>
        <v>42065.3897</v>
      </c>
      <c r="G535" s="240">
        <f>G536+G539+G541+G544</f>
        <v>38168.319</v>
      </c>
      <c r="H535" s="257">
        <f>H536+H539+H541+H544</f>
        <v>0</v>
      </c>
      <c r="I535" s="240">
        <f>I536+I539+I541+I544</f>
        <v>35365.354</v>
      </c>
      <c r="J535" s="62"/>
      <c r="K535" s="7"/>
    </row>
    <row r="536" spans="1:11" s="6" customFormat="1" ht="9.75">
      <c r="A536" s="105" t="s">
        <v>668</v>
      </c>
      <c r="B536" s="23">
        <v>913</v>
      </c>
      <c r="C536" s="23" t="s">
        <v>703</v>
      </c>
      <c r="D536" s="23" t="s">
        <v>570</v>
      </c>
      <c r="E536" s="23"/>
      <c r="F536" s="240">
        <f>F537+F539+F541</f>
        <v>37332.25</v>
      </c>
      <c r="G536" s="240">
        <f aca="true" t="shared" si="51" ref="G536:I537">G537</f>
        <v>36276.15</v>
      </c>
      <c r="H536" s="257">
        <f t="shared" si="51"/>
        <v>0</v>
      </c>
      <c r="I536" s="240">
        <f t="shared" si="51"/>
        <v>33489.03</v>
      </c>
      <c r="J536" s="62"/>
      <c r="K536" s="7"/>
    </row>
    <row r="537" spans="1:11" s="6" customFormat="1" ht="20.25">
      <c r="A537" s="105" t="s">
        <v>571</v>
      </c>
      <c r="B537" s="23">
        <v>913</v>
      </c>
      <c r="C537" s="23" t="s">
        <v>703</v>
      </c>
      <c r="D537" s="23" t="s">
        <v>572</v>
      </c>
      <c r="E537" s="23"/>
      <c r="F537" s="240">
        <f>F538</f>
        <v>36276.15</v>
      </c>
      <c r="G537" s="240">
        <f t="shared" si="51"/>
        <v>36276.15</v>
      </c>
      <c r="H537" s="257">
        <f t="shared" si="51"/>
        <v>0</v>
      </c>
      <c r="I537" s="240">
        <f t="shared" si="51"/>
        <v>33489.03</v>
      </c>
      <c r="J537" s="62"/>
      <c r="K537" s="7"/>
    </row>
    <row r="538" spans="1:11" s="6" customFormat="1" ht="9.75">
      <c r="A538" s="105" t="s">
        <v>39</v>
      </c>
      <c r="B538" s="23">
        <v>913</v>
      </c>
      <c r="C538" s="23" t="s">
        <v>703</v>
      </c>
      <c r="D538" s="23" t="s">
        <v>572</v>
      </c>
      <c r="E538" s="23" t="s">
        <v>40</v>
      </c>
      <c r="F538" s="241">
        <v>36276.15</v>
      </c>
      <c r="G538" s="241">
        <f>F538</f>
        <v>36276.15</v>
      </c>
      <c r="H538" s="259"/>
      <c r="I538" s="241">
        <v>33489.03</v>
      </c>
      <c r="J538" s="62"/>
      <c r="K538" s="7"/>
    </row>
    <row r="539" spans="1:11" s="6" customFormat="1" ht="30">
      <c r="A539" s="91" t="s">
        <v>12</v>
      </c>
      <c r="B539" s="23">
        <v>913</v>
      </c>
      <c r="C539" s="50" t="s">
        <v>703</v>
      </c>
      <c r="D539" s="50" t="s">
        <v>101</v>
      </c>
      <c r="E539" s="23"/>
      <c r="F539" s="241">
        <f>F540</f>
        <v>20</v>
      </c>
      <c r="G539" s="241">
        <f>G540</f>
        <v>20</v>
      </c>
      <c r="H539" s="259">
        <f>H540</f>
        <v>0</v>
      </c>
      <c r="I539" s="241">
        <f>I540</f>
        <v>20</v>
      </c>
      <c r="J539" s="62"/>
      <c r="K539" s="7"/>
    </row>
    <row r="540" spans="1:11" s="6" customFormat="1" ht="9.75">
      <c r="A540" s="105" t="s">
        <v>668</v>
      </c>
      <c r="B540" s="23">
        <v>913</v>
      </c>
      <c r="C540" s="23" t="s">
        <v>703</v>
      </c>
      <c r="D540" s="23" t="s">
        <v>101</v>
      </c>
      <c r="E540" s="23" t="s">
        <v>40</v>
      </c>
      <c r="F540" s="241">
        <v>20</v>
      </c>
      <c r="G540" s="241">
        <f>F540</f>
        <v>20</v>
      </c>
      <c r="H540" s="259"/>
      <c r="I540" s="241">
        <v>20</v>
      </c>
      <c r="J540" s="62"/>
      <c r="K540" s="7"/>
    </row>
    <row r="541" spans="1:11" s="6" customFormat="1" ht="20.25">
      <c r="A541" s="101" t="s">
        <v>439</v>
      </c>
      <c r="B541" s="23">
        <v>913</v>
      </c>
      <c r="C541" s="23" t="s">
        <v>703</v>
      </c>
      <c r="D541" s="23" t="s">
        <v>437</v>
      </c>
      <c r="E541" s="23"/>
      <c r="F541" s="241">
        <f>F542</f>
        <v>1036.1</v>
      </c>
      <c r="G541" s="241">
        <f aca="true" t="shared" si="52" ref="G541:I542">G542</f>
        <v>1036.1</v>
      </c>
      <c r="H541" s="259">
        <f t="shared" si="52"/>
        <v>0</v>
      </c>
      <c r="I541" s="241">
        <f t="shared" si="52"/>
        <v>1020.255</v>
      </c>
      <c r="J541" s="62"/>
      <c r="K541" s="7"/>
    </row>
    <row r="542" spans="1:11" s="6" customFormat="1" ht="9.75">
      <c r="A542" s="101" t="s">
        <v>668</v>
      </c>
      <c r="B542" s="23">
        <v>913</v>
      </c>
      <c r="C542" s="50" t="s">
        <v>703</v>
      </c>
      <c r="D542" s="194" t="s">
        <v>438</v>
      </c>
      <c r="E542" s="23"/>
      <c r="F542" s="241">
        <f>F543</f>
        <v>1036.1</v>
      </c>
      <c r="G542" s="241">
        <f t="shared" si="52"/>
        <v>1036.1</v>
      </c>
      <c r="H542" s="259">
        <f t="shared" si="52"/>
        <v>0</v>
      </c>
      <c r="I542" s="241">
        <f t="shared" si="52"/>
        <v>1020.255</v>
      </c>
      <c r="J542" s="62"/>
      <c r="K542" s="7"/>
    </row>
    <row r="543" spans="1:11" s="6" customFormat="1" ht="9.75">
      <c r="A543" s="101" t="s">
        <v>39</v>
      </c>
      <c r="B543" s="97">
        <v>913</v>
      </c>
      <c r="C543" s="23" t="s">
        <v>703</v>
      </c>
      <c r="D543" s="23" t="s">
        <v>437</v>
      </c>
      <c r="E543" s="23" t="s">
        <v>40</v>
      </c>
      <c r="F543" s="241">
        <v>1036.1</v>
      </c>
      <c r="G543" s="241">
        <f>F543</f>
        <v>1036.1</v>
      </c>
      <c r="H543" s="259"/>
      <c r="I543" s="241">
        <v>1020.255</v>
      </c>
      <c r="J543" s="62"/>
      <c r="K543" s="7"/>
    </row>
    <row r="544" spans="1:11" s="6" customFormat="1" ht="9.75">
      <c r="A544" s="101" t="s">
        <v>322</v>
      </c>
      <c r="B544" s="23">
        <v>913</v>
      </c>
      <c r="C544" s="23" t="s">
        <v>703</v>
      </c>
      <c r="D544" s="23" t="s">
        <v>237</v>
      </c>
      <c r="E544" s="23"/>
      <c r="F544" s="241">
        <f>F545</f>
        <v>836.069</v>
      </c>
      <c r="G544" s="241">
        <f aca="true" t="shared" si="53" ref="G544:I545">G545</f>
        <v>836.069</v>
      </c>
      <c r="H544" s="259">
        <f t="shared" si="53"/>
        <v>0</v>
      </c>
      <c r="I544" s="241">
        <f t="shared" si="53"/>
        <v>836.069</v>
      </c>
      <c r="J544" s="62"/>
      <c r="K544" s="7"/>
    </row>
    <row r="545" spans="1:11" s="6" customFormat="1" ht="20.25">
      <c r="A545" s="101" t="s">
        <v>321</v>
      </c>
      <c r="B545" s="23">
        <v>913</v>
      </c>
      <c r="C545" s="50" t="s">
        <v>703</v>
      </c>
      <c r="D545" s="23" t="s">
        <v>238</v>
      </c>
      <c r="E545" s="23"/>
      <c r="F545" s="241">
        <f>F546</f>
        <v>836.069</v>
      </c>
      <c r="G545" s="241">
        <f t="shared" si="53"/>
        <v>836.069</v>
      </c>
      <c r="H545" s="259">
        <f t="shared" si="53"/>
        <v>0</v>
      </c>
      <c r="I545" s="241">
        <f t="shared" si="53"/>
        <v>836.069</v>
      </c>
      <c r="J545" s="62"/>
      <c r="K545" s="7"/>
    </row>
    <row r="546" spans="1:11" s="6" customFormat="1" ht="9.75">
      <c r="A546" s="101" t="s">
        <v>39</v>
      </c>
      <c r="B546" s="97">
        <v>913</v>
      </c>
      <c r="C546" s="23" t="s">
        <v>703</v>
      </c>
      <c r="D546" s="23" t="s">
        <v>238</v>
      </c>
      <c r="E546" s="23" t="s">
        <v>40</v>
      </c>
      <c r="F546" s="241">
        <v>836.069</v>
      </c>
      <c r="G546" s="241">
        <f>F546</f>
        <v>836.069</v>
      </c>
      <c r="H546" s="259"/>
      <c r="I546" s="241">
        <v>836.069</v>
      </c>
      <c r="J546" s="62"/>
      <c r="K546" s="7"/>
    </row>
    <row r="547" spans="1:11" s="6" customFormat="1" ht="9.75">
      <c r="A547" s="91" t="s">
        <v>652</v>
      </c>
      <c r="B547" s="97">
        <v>913</v>
      </c>
      <c r="C547" s="50" t="s">
        <v>703</v>
      </c>
      <c r="D547" s="50" t="s">
        <v>701</v>
      </c>
      <c r="E547" s="50"/>
      <c r="F547" s="240">
        <f>F548+F552</f>
        <v>17915.05</v>
      </c>
      <c r="G547" s="240">
        <f>G548+G552</f>
        <v>17731.149999999998</v>
      </c>
      <c r="H547" s="240">
        <f>H548+H552</f>
        <v>0</v>
      </c>
      <c r="I547" s="240">
        <f>I548+I552</f>
        <v>17033.697</v>
      </c>
      <c r="J547" s="62"/>
      <c r="K547" s="7"/>
    </row>
    <row r="548" spans="1:11" s="6" customFormat="1" ht="9.75">
      <c r="A548" s="101" t="s">
        <v>668</v>
      </c>
      <c r="B548" s="23">
        <v>913</v>
      </c>
      <c r="C548" s="23" t="s">
        <v>703</v>
      </c>
      <c r="D548" s="23" t="s">
        <v>583</v>
      </c>
      <c r="E548" s="23"/>
      <c r="F548" s="241">
        <f>F549+F554</f>
        <v>17786.25</v>
      </c>
      <c r="G548" s="241">
        <f>G549+G554</f>
        <v>17602.35</v>
      </c>
      <c r="H548" s="241">
        <f>H549+H554</f>
        <v>0</v>
      </c>
      <c r="I548" s="241">
        <f>I549+I554</f>
        <v>16911.218</v>
      </c>
      <c r="J548" s="62"/>
      <c r="K548" s="7"/>
    </row>
    <row r="549" spans="1:11" s="6" customFormat="1" ht="20.25">
      <c r="A549" s="101" t="s">
        <v>571</v>
      </c>
      <c r="B549" s="23">
        <v>913</v>
      </c>
      <c r="C549" s="23" t="s">
        <v>703</v>
      </c>
      <c r="D549" s="23" t="s">
        <v>584</v>
      </c>
      <c r="E549" s="23"/>
      <c r="F549" s="241">
        <f>F550</f>
        <v>17602.35</v>
      </c>
      <c r="G549" s="241">
        <f>G550</f>
        <v>17602.35</v>
      </c>
      <c r="H549" s="259">
        <f>H550</f>
        <v>0</v>
      </c>
      <c r="I549" s="241">
        <f>I550</f>
        <v>16771.98</v>
      </c>
      <c r="J549" s="62"/>
      <c r="K549" s="7"/>
    </row>
    <row r="550" spans="1:11" s="6" customFormat="1" ht="9.75">
      <c r="A550" s="101" t="s">
        <v>39</v>
      </c>
      <c r="B550" s="23">
        <v>913</v>
      </c>
      <c r="C550" s="23" t="s">
        <v>703</v>
      </c>
      <c r="D550" s="23" t="s">
        <v>584</v>
      </c>
      <c r="E550" s="23" t="s">
        <v>40</v>
      </c>
      <c r="F550" s="241">
        <v>17602.35</v>
      </c>
      <c r="G550" s="241">
        <f>F550</f>
        <v>17602.35</v>
      </c>
      <c r="H550" s="259"/>
      <c r="I550" s="241">
        <v>16771.98</v>
      </c>
      <c r="J550" s="62"/>
      <c r="K550" s="7"/>
    </row>
    <row r="551" spans="1:11" s="6" customFormat="1" ht="9.75">
      <c r="A551" s="101" t="s">
        <v>323</v>
      </c>
      <c r="B551" s="23">
        <v>913</v>
      </c>
      <c r="C551" s="23" t="s">
        <v>703</v>
      </c>
      <c r="D551" s="23" t="s">
        <v>239</v>
      </c>
      <c r="E551" s="23"/>
      <c r="F551" s="241">
        <f>F552</f>
        <v>128.8</v>
      </c>
      <c r="G551" s="241">
        <f aca="true" t="shared" si="54" ref="G551:I552">G552</f>
        <v>128.8</v>
      </c>
      <c r="H551" s="259">
        <f t="shared" si="54"/>
        <v>0</v>
      </c>
      <c r="I551" s="241">
        <f t="shared" si="54"/>
        <v>122.479</v>
      </c>
      <c r="J551" s="62"/>
      <c r="K551" s="7"/>
    </row>
    <row r="552" spans="1:11" s="6" customFormat="1" ht="20.25">
      <c r="A552" s="101" t="s">
        <v>321</v>
      </c>
      <c r="B552" s="23">
        <v>913</v>
      </c>
      <c r="C552" s="50" t="s">
        <v>703</v>
      </c>
      <c r="D552" s="23" t="s">
        <v>240</v>
      </c>
      <c r="E552" s="23"/>
      <c r="F552" s="241">
        <f>F553</f>
        <v>128.8</v>
      </c>
      <c r="G552" s="241">
        <f t="shared" si="54"/>
        <v>128.8</v>
      </c>
      <c r="H552" s="259">
        <f t="shared" si="54"/>
        <v>0</v>
      </c>
      <c r="I552" s="241">
        <f t="shared" si="54"/>
        <v>122.479</v>
      </c>
      <c r="J552" s="62"/>
      <c r="K552" s="7"/>
    </row>
    <row r="553" spans="1:11" s="6" customFormat="1" ht="9.75">
      <c r="A553" s="101" t="s">
        <v>39</v>
      </c>
      <c r="B553" s="23">
        <v>913</v>
      </c>
      <c r="C553" s="23" t="s">
        <v>703</v>
      </c>
      <c r="D553" s="23" t="s">
        <v>240</v>
      </c>
      <c r="E553" s="23" t="s">
        <v>40</v>
      </c>
      <c r="F553" s="241">
        <v>128.8</v>
      </c>
      <c r="G553" s="241">
        <f>F553</f>
        <v>128.8</v>
      </c>
      <c r="H553" s="259"/>
      <c r="I553" s="241">
        <v>122.479</v>
      </c>
      <c r="J553" s="62"/>
      <c r="K553" s="7"/>
    </row>
    <row r="554" spans="1:11" s="6" customFormat="1" ht="20.25">
      <c r="A554" s="101" t="s">
        <v>439</v>
      </c>
      <c r="B554" s="23">
        <v>913</v>
      </c>
      <c r="C554" s="23" t="s">
        <v>703</v>
      </c>
      <c r="D554" s="23" t="s">
        <v>443</v>
      </c>
      <c r="E554" s="23"/>
      <c r="F554" s="241">
        <f aca="true" t="shared" si="55" ref="F554:I555">F555</f>
        <v>183.9</v>
      </c>
      <c r="G554" s="241">
        <f t="shared" si="55"/>
        <v>0</v>
      </c>
      <c r="H554" s="241">
        <f t="shared" si="55"/>
        <v>0</v>
      </c>
      <c r="I554" s="241">
        <f t="shared" si="55"/>
        <v>139.238</v>
      </c>
      <c r="J554" s="62"/>
      <c r="K554" s="7"/>
    </row>
    <row r="555" spans="1:11" s="6" customFormat="1" ht="9.75">
      <c r="A555" s="101" t="s">
        <v>668</v>
      </c>
      <c r="B555" s="23">
        <v>913</v>
      </c>
      <c r="C555" s="50" t="s">
        <v>703</v>
      </c>
      <c r="D555" s="194" t="s">
        <v>444</v>
      </c>
      <c r="E555" s="23"/>
      <c r="F555" s="241">
        <f t="shared" si="55"/>
        <v>183.9</v>
      </c>
      <c r="G555" s="241">
        <f t="shared" si="55"/>
        <v>0</v>
      </c>
      <c r="H555" s="241">
        <f t="shared" si="55"/>
        <v>0</v>
      </c>
      <c r="I555" s="241">
        <f t="shared" si="55"/>
        <v>139.238</v>
      </c>
      <c r="J555" s="62"/>
      <c r="K555" s="7"/>
    </row>
    <row r="556" spans="1:11" s="6" customFormat="1" ht="9.75">
      <c r="A556" s="101" t="s">
        <v>39</v>
      </c>
      <c r="B556" s="97">
        <v>913</v>
      </c>
      <c r="C556" s="23" t="s">
        <v>703</v>
      </c>
      <c r="D556" s="23" t="s">
        <v>443</v>
      </c>
      <c r="E556" s="23" t="s">
        <v>40</v>
      </c>
      <c r="F556" s="241">
        <v>183.9</v>
      </c>
      <c r="G556" s="241"/>
      <c r="H556" s="259"/>
      <c r="I556" s="241">
        <v>139.238</v>
      </c>
      <c r="J556" s="62"/>
      <c r="K556" s="7"/>
    </row>
    <row r="557" spans="1:11" s="6" customFormat="1" ht="20.25">
      <c r="A557" s="176" t="s">
        <v>440</v>
      </c>
      <c r="B557" s="320">
        <v>913</v>
      </c>
      <c r="C557" s="320" t="s">
        <v>703</v>
      </c>
      <c r="D557" s="320">
        <v>485000</v>
      </c>
      <c r="E557" s="320"/>
      <c r="F557" s="371">
        <f>F558+F560</f>
        <v>602</v>
      </c>
      <c r="G557" s="371">
        <f>G558+G560</f>
        <v>0</v>
      </c>
      <c r="H557" s="371">
        <f>H558+H560</f>
        <v>0</v>
      </c>
      <c r="I557" s="371">
        <f>I558+I560</f>
        <v>349.9</v>
      </c>
      <c r="J557" s="62"/>
      <c r="K557" s="7"/>
    </row>
    <row r="558" spans="1:11" s="6" customFormat="1" ht="30">
      <c r="A558" s="101" t="s">
        <v>441</v>
      </c>
      <c r="B558" s="23">
        <v>913</v>
      </c>
      <c r="C558" s="23" t="s">
        <v>703</v>
      </c>
      <c r="D558" s="23">
        <v>4851700</v>
      </c>
      <c r="E558" s="23"/>
      <c r="F558" s="241">
        <f>F559</f>
        <v>361</v>
      </c>
      <c r="G558" s="241">
        <f>G559</f>
        <v>0</v>
      </c>
      <c r="H558" s="241">
        <f>H559</f>
        <v>0</v>
      </c>
      <c r="I558" s="241">
        <f>I559</f>
        <v>349.9</v>
      </c>
      <c r="J558" s="62"/>
      <c r="K558" s="7"/>
    </row>
    <row r="559" spans="1:11" s="6" customFormat="1" ht="9.75">
      <c r="A559" s="101" t="s">
        <v>39</v>
      </c>
      <c r="B559" s="23">
        <v>913</v>
      </c>
      <c r="C559" s="23" t="s">
        <v>703</v>
      </c>
      <c r="D559" s="23">
        <v>4851700</v>
      </c>
      <c r="E559" s="23" t="s">
        <v>40</v>
      </c>
      <c r="F559" s="241">
        <f>361</f>
        <v>361</v>
      </c>
      <c r="G559" s="241"/>
      <c r="H559" s="259"/>
      <c r="I559" s="241">
        <v>349.9</v>
      </c>
      <c r="J559" s="62"/>
      <c r="K559" s="7"/>
    </row>
    <row r="560" spans="1:11" s="6" customFormat="1" ht="30">
      <c r="A560" s="101" t="s">
        <v>441</v>
      </c>
      <c r="B560" s="23">
        <v>913</v>
      </c>
      <c r="C560" s="23" t="s">
        <v>703</v>
      </c>
      <c r="D560" s="23">
        <v>4857900</v>
      </c>
      <c r="E560" s="23"/>
      <c r="F560" s="241">
        <f>F561</f>
        <v>241</v>
      </c>
      <c r="G560" s="241"/>
      <c r="H560" s="259"/>
      <c r="I560" s="241"/>
      <c r="J560" s="62"/>
      <c r="K560" s="7"/>
    </row>
    <row r="561" spans="1:11" s="6" customFormat="1" ht="9.75">
      <c r="A561" s="101" t="s">
        <v>39</v>
      </c>
      <c r="B561" s="23">
        <v>913</v>
      </c>
      <c r="C561" s="23" t="s">
        <v>703</v>
      </c>
      <c r="D561" s="23">
        <v>4857900</v>
      </c>
      <c r="E561" s="23" t="s">
        <v>40</v>
      </c>
      <c r="F561" s="241">
        <v>241</v>
      </c>
      <c r="G561" s="241"/>
      <c r="H561" s="259"/>
      <c r="I561" s="241"/>
      <c r="J561" s="62"/>
      <c r="K561" s="7"/>
    </row>
    <row r="562" spans="1:11" s="6" customFormat="1" ht="9.75">
      <c r="A562" s="91" t="s">
        <v>774</v>
      </c>
      <c r="B562" s="23">
        <v>913</v>
      </c>
      <c r="C562" s="50" t="s">
        <v>703</v>
      </c>
      <c r="D562" s="50">
        <v>5200000</v>
      </c>
      <c r="E562" s="23"/>
      <c r="F562" s="241">
        <f>F563+F565</f>
        <v>3897.0707</v>
      </c>
      <c r="G562" s="241">
        <f>G563+G565</f>
        <v>0</v>
      </c>
      <c r="H562" s="241">
        <f>H563+H565</f>
        <v>1810</v>
      </c>
      <c r="I562" s="241">
        <f>I563+I565</f>
        <v>3762.702</v>
      </c>
      <c r="J562" s="62"/>
      <c r="K562" s="7"/>
    </row>
    <row r="563" spans="1:11" s="6" customFormat="1" ht="40.5">
      <c r="A563" s="101" t="s">
        <v>579</v>
      </c>
      <c r="B563" s="23">
        <v>913</v>
      </c>
      <c r="C563" s="23" t="s">
        <v>703</v>
      </c>
      <c r="D563" s="50">
        <v>5206100</v>
      </c>
      <c r="E563" s="23"/>
      <c r="F563" s="241">
        <f>F564</f>
        <v>1810</v>
      </c>
      <c r="G563" s="241">
        <f>G564</f>
        <v>0</v>
      </c>
      <c r="H563" s="259">
        <f>H564</f>
        <v>1810</v>
      </c>
      <c r="I563" s="241">
        <f>I564</f>
        <v>1733.919</v>
      </c>
      <c r="J563" s="62"/>
      <c r="K563" s="7"/>
    </row>
    <row r="564" spans="1:11" s="6" customFormat="1" ht="9.75">
      <c r="A564" s="101" t="s">
        <v>39</v>
      </c>
      <c r="B564" s="23">
        <v>913</v>
      </c>
      <c r="C564" s="50" t="s">
        <v>703</v>
      </c>
      <c r="D564" s="50">
        <v>5206100</v>
      </c>
      <c r="E564" s="23" t="s">
        <v>40</v>
      </c>
      <c r="F564" s="241">
        <v>1810</v>
      </c>
      <c r="G564" s="241"/>
      <c r="H564" s="259">
        <f>F564</f>
        <v>1810</v>
      </c>
      <c r="I564" s="241">
        <v>1733.919</v>
      </c>
      <c r="J564" s="62"/>
      <c r="K564" s="7"/>
    </row>
    <row r="565" spans="1:11" s="6" customFormat="1" ht="9.75">
      <c r="A565" s="101" t="s">
        <v>603</v>
      </c>
      <c r="B565" s="23">
        <v>913</v>
      </c>
      <c r="C565" s="50" t="s">
        <v>696</v>
      </c>
      <c r="D565" s="50" t="s">
        <v>419</v>
      </c>
      <c r="E565" s="206"/>
      <c r="F565" s="241">
        <f>F566+F567</f>
        <v>2087.0707</v>
      </c>
      <c r="G565" s="241">
        <f>G566+G567</f>
        <v>0</v>
      </c>
      <c r="H565" s="241">
        <f>H566+H567</f>
        <v>0</v>
      </c>
      <c r="I565" s="241">
        <f>I566+I567</f>
        <v>2028.783</v>
      </c>
      <c r="J565" s="62"/>
      <c r="K565" s="7"/>
    </row>
    <row r="566" spans="1:11" s="6" customFormat="1" ht="9.75">
      <c r="A566" s="101" t="s">
        <v>26</v>
      </c>
      <c r="B566" s="23">
        <v>913</v>
      </c>
      <c r="C566" s="50" t="s">
        <v>696</v>
      </c>
      <c r="D566" s="50" t="s">
        <v>419</v>
      </c>
      <c r="E566" s="29" t="s">
        <v>40</v>
      </c>
      <c r="F566" s="241">
        <v>1206</v>
      </c>
      <c r="G566" s="241"/>
      <c r="H566" s="259"/>
      <c r="I566" s="241">
        <v>1147.713</v>
      </c>
      <c r="J566" s="62"/>
      <c r="K566" s="7"/>
    </row>
    <row r="567" spans="1:11" s="6" customFormat="1" ht="9.75">
      <c r="A567" s="101" t="s">
        <v>442</v>
      </c>
      <c r="B567" s="23">
        <v>913</v>
      </c>
      <c r="C567" s="50" t="s">
        <v>696</v>
      </c>
      <c r="D567" s="50" t="s">
        <v>419</v>
      </c>
      <c r="E567" s="29" t="s">
        <v>463</v>
      </c>
      <c r="F567" s="241">
        <v>881.0707</v>
      </c>
      <c r="G567" s="241"/>
      <c r="H567" s="259"/>
      <c r="I567" s="241">
        <v>881.07</v>
      </c>
      <c r="J567" s="62"/>
      <c r="K567" s="7"/>
    </row>
    <row r="568" spans="1:11" s="6" customFormat="1" ht="14.25">
      <c r="A568" s="193" t="s">
        <v>299</v>
      </c>
      <c r="B568" s="54">
        <v>913</v>
      </c>
      <c r="C568" s="141" t="s">
        <v>300</v>
      </c>
      <c r="D568" s="141"/>
      <c r="E568" s="141"/>
      <c r="F568" s="282">
        <f aca="true" t="shared" si="56" ref="F568:I571">F569</f>
        <v>1747.8</v>
      </c>
      <c r="G568" s="282">
        <f t="shared" si="56"/>
        <v>1747.8</v>
      </c>
      <c r="H568" s="338">
        <f t="shared" si="56"/>
        <v>0</v>
      </c>
      <c r="I568" s="282">
        <f t="shared" si="56"/>
        <v>1313.258</v>
      </c>
      <c r="J568" s="62"/>
      <c r="K568" s="7"/>
    </row>
    <row r="569" spans="1:11" s="6" customFormat="1" ht="9.75">
      <c r="A569" s="91" t="s">
        <v>731</v>
      </c>
      <c r="B569" s="50">
        <v>913</v>
      </c>
      <c r="C569" s="50" t="s">
        <v>300</v>
      </c>
      <c r="D569" s="50" t="s">
        <v>700</v>
      </c>
      <c r="E569" s="50"/>
      <c r="F569" s="240">
        <f t="shared" si="56"/>
        <v>1747.8</v>
      </c>
      <c r="G569" s="240">
        <f t="shared" si="56"/>
        <v>1747.8</v>
      </c>
      <c r="H569" s="257">
        <f t="shared" si="56"/>
        <v>0</v>
      </c>
      <c r="I569" s="240">
        <f t="shared" si="56"/>
        <v>1313.258</v>
      </c>
      <c r="J569" s="62"/>
      <c r="K569" s="7"/>
    </row>
    <row r="570" spans="1:11" s="6" customFormat="1" ht="9.75">
      <c r="A570" s="105" t="s">
        <v>668</v>
      </c>
      <c r="B570" s="23">
        <v>913</v>
      </c>
      <c r="C570" s="23" t="s">
        <v>300</v>
      </c>
      <c r="D570" s="23" t="s">
        <v>570</v>
      </c>
      <c r="E570" s="23"/>
      <c r="F570" s="241">
        <f t="shared" si="56"/>
        <v>1747.8</v>
      </c>
      <c r="G570" s="241">
        <f t="shared" si="56"/>
        <v>1747.8</v>
      </c>
      <c r="H570" s="259">
        <f t="shared" si="56"/>
        <v>0</v>
      </c>
      <c r="I570" s="241">
        <f t="shared" si="56"/>
        <v>1313.258</v>
      </c>
      <c r="J570" s="62"/>
      <c r="K570" s="7"/>
    </row>
    <row r="571" spans="1:11" s="6" customFormat="1" ht="20.25">
      <c r="A571" s="105" t="s">
        <v>571</v>
      </c>
      <c r="B571" s="23">
        <v>913</v>
      </c>
      <c r="C571" s="23" t="s">
        <v>300</v>
      </c>
      <c r="D571" s="23" t="s">
        <v>572</v>
      </c>
      <c r="E571" s="23"/>
      <c r="F571" s="241">
        <f t="shared" si="56"/>
        <v>1747.8</v>
      </c>
      <c r="G571" s="241">
        <f t="shared" si="56"/>
        <v>1747.8</v>
      </c>
      <c r="H571" s="259">
        <f t="shared" si="56"/>
        <v>0</v>
      </c>
      <c r="I571" s="241">
        <f t="shared" si="56"/>
        <v>1313.258</v>
      </c>
      <c r="J571" s="62"/>
      <c r="K571" s="7"/>
    </row>
    <row r="572" spans="1:11" s="6" customFormat="1" ht="9.75">
      <c r="A572" s="105" t="s">
        <v>39</v>
      </c>
      <c r="B572" s="23">
        <v>913</v>
      </c>
      <c r="C572" s="23" t="s">
        <v>300</v>
      </c>
      <c r="D572" s="23" t="s">
        <v>572</v>
      </c>
      <c r="E572" s="23" t="s">
        <v>40</v>
      </c>
      <c r="F572" s="241">
        <v>1747.8</v>
      </c>
      <c r="G572" s="241">
        <f>F572</f>
        <v>1747.8</v>
      </c>
      <c r="H572" s="259"/>
      <c r="I572" s="241">
        <v>1313.258</v>
      </c>
      <c r="J572" s="62"/>
      <c r="K572" s="7"/>
    </row>
    <row r="573" spans="1:11" s="6" customFormat="1" ht="14.25">
      <c r="A573" s="140" t="s">
        <v>784</v>
      </c>
      <c r="B573" s="141">
        <v>913</v>
      </c>
      <c r="C573" s="141" t="s">
        <v>759</v>
      </c>
      <c r="D573" s="141"/>
      <c r="E573" s="141"/>
      <c r="F573" s="282">
        <f>F574+F581</f>
        <v>51199.183</v>
      </c>
      <c r="G573" s="282">
        <f>G574+G581</f>
        <v>41067.183</v>
      </c>
      <c r="H573" s="282">
        <f>H574+H581</f>
        <v>9776</v>
      </c>
      <c r="I573" s="282">
        <f>I574+I581</f>
        <v>47243.475999999995</v>
      </c>
      <c r="J573" s="62"/>
      <c r="K573" s="7"/>
    </row>
    <row r="574" spans="1:11" s="6" customFormat="1" ht="9.75">
      <c r="A574" s="103" t="s">
        <v>653</v>
      </c>
      <c r="B574" s="97">
        <v>913</v>
      </c>
      <c r="C574" s="50" t="s">
        <v>759</v>
      </c>
      <c r="D574" s="50" t="s">
        <v>702</v>
      </c>
      <c r="E574" s="37"/>
      <c r="F574" s="240">
        <f>F575+F578</f>
        <v>41067.183</v>
      </c>
      <c r="G574" s="240">
        <f>G575+G578</f>
        <v>41067.183</v>
      </c>
      <c r="H574" s="257">
        <f>H575+H578</f>
        <v>0</v>
      </c>
      <c r="I574" s="240">
        <f>I575+I578</f>
        <v>37894.301999999996</v>
      </c>
      <c r="J574" s="62"/>
      <c r="K574" s="7"/>
    </row>
    <row r="575" spans="1:11" s="6" customFormat="1" ht="9.75">
      <c r="A575" s="101" t="s">
        <v>668</v>
      </c>
      <c r="B575" s="23">
        <v>913</v>
      </c>
      <c r="C575" s="23" t="s">
        <v>759</v>
      </c>
      <c r="D575" s="23" t="s">
        <v>585</v>
      </c>
      <c r="E575" s="23"/>
      <c r="F575" s="241">
        <f>F576</f>
        <v>41028.5</v>
      </c>
      <c r="G575" s="241">
        <f aca="true" t="shared" si="57" ref="G575:I576">G576</f>
        <v>41028.5</v>
      </c>
      <c r="H575" s="259">
        <f t="shared" si="57"/>
        <v>0</v>
      </c>
      <c r="I575" s="241">
        <f t="shared" si="57"/>
        <v>37855.619</v>
      </c>
      <c r="J575" s="62"/>
      <c r="K575" s="7"/>
    </row>
    <row r="576" spans="1:11" s="6" customFormat="1" ht="20.25">
      <c r="A576" s="101" t="s">
        <v>571</v>
      </c>
      <c r="B576" s="23">
        <v>913</v>
      </c>
      <c r="C576" s="23" t="s">
        <v>759</v>
      </c>
      <c r="D576" s="23" t="s">
        <v>586</v>
      </c>
      <c r="E576" s="23"/>
      <c r="F576" s="241">
        <f>F577</f>
        <v>41028.5</v>
      </c>
      <c r="G576" s="241">
        <f t="shared" si="57"/>
        <v>41028.5</v>
      </c>
      <c r="H576" s="259">
        <f t="shared" si="57"/>
        <v>0</v>
      </c>
      <c r="I576" s="241">
        <f t="shared" si="57"/>
        <v>37855.619</v>
      </c>
      <c r="J576" s="62"/>
      <c r="K576" s="7"/>
    </row>
    <row r="577" spans="1:11" s="6" customFormat="1" ht="9.75">
      <c r="A577" s="101" t="s">
        <v>39</v>
      </c>
      <c r="B577" s="23">
        <v>913</v>
      </c>
      <c r="C577" s="23" t="s">
        <v>759</v>
      </c>
      <c r="D577" s="23" t="s">
        <v>586</v>
      </c>
      <c r="E577" s="23" t="s">
        <v>40</v>
      </c>
      <c r="F577" s="241">
        <v>41028.5</v>
      </c>
      <c r="G577" s="241">
        <f>F577</f>
        <v>41028.5</v>
      </c>
      <c r="H577" s="259"/>
      <c r="I577" s="241">
        <v>37855.619</v>
      </c>
      <c r="J577" s="62"/>
      <c r="K577" s="7"/>
    </row>
    <row r="578" spans="1:11" s="6" customFormat="1" ht="9.75">
      <c r="A578" s="101" t="s">
        <v>323</v>
      </c>
      <c r="B578" s="23">
        <v>913</v>
      </c>
      <c r="C578" s="23" t="s">
        <v>759</v>
      </c>
      <c r="D578" s="23" t="s">
        <v>241</v>
      </c>
      <c r="E578" s="23"/>
      <c r="F578" s="241">
        <f>F579</f>
        <v>38.683</v>
      </c>
      <c r="G578" s="241">
        <f aca="true" t="shared" si="58" ref="G578:I579">G579</f>
        <v>38.683</v>
      </c>
      <c r="H578" s="259">
        <f t="shared" si="58"/>
        <v>0</v>
      </c>
      <c r="I578" s="241">
        <f t="shared" si="58"/>
        <v>38.683</v>
      </c>
      <c r="J578" s="62"/>
      <c r="K578" s="7"/>
    </row>
    <row r="579" spans="1:11" s="6" customFormat="1" ht="20.25">
      <c r="A579" s="101" t="s">
        <v>321</v>
      </c>
      <c r="B579" s="23">
        <v>913</v>
      </c>
      <c r="C579" s="23" t="s">
        <v>759</v>
      </c>
      <c r="D579" s="23" t="s">
        <v>242</v>
      </c>
      <c r="E579" s="23"/>
      <c r="F579" s="241">
        <f>F580</f>
        <v>38.683</v>
      </c>
      <c r="G579" s="241">
        <f t="shared" si="58"/>
        <v>38.683</v>
      </c>
      <c r="H579" s="259">
        <f t="shared" si="58"/>
        <v>0</v>
      </c>
      <c r="I579" s="241">
        <f t="shared" si="58"/>
        <v>38.683</v>
      </c>
      <c r="J579" s="62"/>
      <c r="K579" s="7"/>
    </row>
    <row r="580" spans="1:11" s="6" customFormat="1" ht="9.75">
      <c r="A580" s="101" t="s">
        <v>39</v>
      </c>
      <c r="B580" s="23">
        <v>913</v>
      </c>
      <c r="C580" s="23" t="s">
        <v>759</v>
      </c>
      <c r="D580" s="23" t="s">
        <v>242</v>
      </c>
      <c r="E580" s="23" t="s">
        <v>40</v>
      </c>
      <c r="F580" s="241">
        <v>38.683</v>
      </c>
      <c r="G580" s="241">
        <f>F580</f>
        <v>38.683</v>
      </c>
      <c r="H580" s="259"/>
      <c r="I580" s="241">
        <v>38.683</v>
      </c>
      <c r="J580" s="62"/>
      <c r="K580" s="7"/>
    </row>
    <row r="581" spans="1:11" s="6" customFormat="1" ht="12.75">
      <c r="A581" s="91" t="s">
        <v>774</v>
      </c>
      <c r="B581" s="50">
        <v>913</v>
      </c>
      <c r="C581" s="31" t="s">
        <v>759</v>
      </c>
      <c r="D581" s="50" t="s">
        <v>775</v>
      </c>
      <c r="E581" s="50"/>
      <c r="F581" s="241">
        <f>F582+F584+F586</f>
        <v>10132</v>
      </c>
      <c r="G581" s="241">
        <f>G582+G587+G584</f>
        <v>0</v>
      </c>
      <c r="H581" s="259">
        <f>H582+H587+H584</f>
        <v>9776</v>
      </c>
      <c r="I581" s="241">
        <f>I582+I584+I586</f>
        <v>9349.174</v>
      </c>
      <c r="J581" s="62"/>
      <c r="K581" s="7"/>
    </row>
    <row r="582" spans="1:11" s="6" customFormat="1" ht="28.5">
      <c r="A582" s="110" t="s">
        <v>589</v>
      </c>
      <c r="B582" s="39">
        <v>913</v>
      </c>
      <c r="C582" s="39" t="s">
        <v>759</v>
      </c>
      <c r="D582" s="33" t="s">
        <v>590</v>
      </c>
      <c r="E582" s="23"/>
      <c r="F582" s="241">
        <f>F583</f>
        <v>6851</v>
      </c>
      <c r="G582" s="241">
        <f>G583</f>
        <v>0</v>
      </c>
      <c r="H582" s="259">
        <f>H583</f>
        <v>6851</v>
      </c>
      <c r="I582" s="241">
        <f>I583</f>
        <v>6068.997</v>
      </c>
      <c r="J582" s="62"/>
      <c r="K582" s="62"/>
    </row>
    <row r="583" spans="1:11" s="6" customFormat="1" ht="9.75">
      <c r="A583" s="101" t="s">
        <v>39</v>
      </c>
      <c r="B583" s="39">
        <v>913</v>
      </c>
      <c r="C583" s="39" t="s">
        <v>759</v>
      </c>
      <c r="D583" s="33" t="s">
        <v>590</v>
      </c>
      <c r="E583" s="23" t="s">
        <v>40</v>
      </c>
      <c r="F583" s="241">
        <v>6851</v>
      </c>
      <c r="G583" s="241"/>
      <c r="H583" s="259">
        <f>F583</f>
        <v>6851</v>
      </c>
      <c r="I583" s="241">
        <v>6068.997</v>
      </c>
      <c r="J583" s="62"/>
      <c r="K583" s="7"/>
    </row>
    <row r="584" spans="1:11" s="6" customFormat="1" ht="28.5">
      <c r="A584" s="110" t="s">
        <v>312</v>
      </c>
      <c r="B584" s="39">
        <v>913</v>
      </c>
      <c r="C584" s="39" t="s">
        <v>759</v>
      </c>
      <c r="D584" s="33" t="s">
        <v>313</v>
      </c>
      <c r="E584" s="23"/>
      <c r="F584" s="241">
        <f>F585</f>
        <v>332</v>
      </c>
      <c r="G584" s="241">
        <f>G585</f>
        <v>0</v>
      </c>
      <c r="H584" s="259">
        <f>H585</f>
        <v>332</v>
      </c>
      <c r="I584" s="241">
        <f>I585</f>
        <v>332</v>
      </c>
      <c r="J584" s="62"/>
      <c r="K584" s="7"/>
    </row>
    <row r="585" spans="1:11" s="6" customFormat="1" ht="9.75">
      <c r="A585" s="101" t="s">
        <v>39</v>
      </c>
      <c r="B585" s="39">
        <v>913</v>
      </c>
      <c r="C585" s="39" t="s">
        <v>759</v>
      </c>
      <c r="D585" s="33" t="s">
        <v>313</v>
      </c>
      <c r="E585" s="23" t="s">
        <v>40</v>
      </c>
      <c r="F585" s="241">
        <v>332</v>
      </c>
      <c r="G585" s="241"/>
      <c r="H585" s="259">
        <f>F585</f>
        <v>332</v>
      </c>
      <c r="I585" s="241">
        <v>332</v>
      </c>
      <c r="J585" s="62"/>
      <c r="K585" s="7"/>
    </row>
    <row r="586" spans="1:11" s="6" customFormat="1" ht="9.75">
      <c r="A586" s="101" t="s">
        <v>603</v>
      </c>
      <c r="B586" s="23">
        <v>913</v>
      </c>
      <c r="C586" s="39" t="s">
        <v>759</v>
      </c>
      <c r="D586" s="50" t="s">
        <v>419</v>
      </c>
      <c r="E586" s="206"/>
      <c r="F586" s="241">
        <f>F587+F588</f>
        <v>2949</v>
      </c>
      <c r="G586" s="241">
        <f>G587+G588</f>
        <v>0</v>
      </c>
      <c r="H586" s="241">
        <f>H587+H588</f>
        <v>5186</v>
      </c>
      <c r="I586" s="241">
        <f>I587+I588</f>
        <v>2948.177</v>
      </c>
      <c r="J586" s="62"/>
      <c r="K586" s="7"/>
    </row>
    <row r="587" spans="1:11" s="6" customFormat="1" ht="9.75">
      <c r="A587" s="101" t="s">
        <v>26</v>
      </c>
      <c r="B587" s="23">
        <v>913</v>
      </c>
      <c r="C587" s="39" t="s">
        <v>759</v>
      </c>
      <c r="D587" s="50" t="s">
        <v>419</v>
      </c>
      <c r="E587" s="29" t="s">
        <v>40</v>
      </c>
      <c r="F587" s="241">
        <v>356</v>
      </c>
      <c r="G587" s="241">
        <f>G588</f>
        <v>0</v>
      </c>
      <c r="H587" s="259">
        <f>H588</f>
        <v>2593</v>
      </c>
      <c r="I587" s="241">
        <v>356</v>
      </c>
      <c r="J587" s="62"/>
      <c r="K587" s="7"/>
    </row>
    <row r="588" spans="1:11" s="6" customFormat="1" ht="9.75">
      <c r="A588" s="101" t="s">
        <v>442</v>
      </c>
      <c r="B588" s="23">
        <v>913</v>
      </c>
      <c r="C588" s="39" t="s">
        <v>759</v>
      </c>
      <c r="D588" s="50" t="s">
        <v>419</v>
      </c>
      <c r="E588" s="29" t="s">
        <v>463</v>
      </c>
      <c r="F588" s="241">
        <v>2593</v>
      </c>
      <c r="G588" s="241"/>
      <c r="H588" s="259">
        <f>F588</f>
        <v>2593</v>
      </c>
      <c r="I588" s="241">
        <v>2592.177</v>
      </c>
      <c r="J588" s="62"/>
      <c r="K588" s="7"/>
    </row>
    <row r="589" spans="1:11" s="6" customFormat="1" ht="27">
      <c r="A589" s="182" t="s">
        <v>785</v>
      </c>
      <c r="B589" s="94">
        <v>913</v>
      </c>
      <c r="C589" s="39" t="s">
        <v>445</v>
      </c>
      <c r="D589" s="141"/>
      <c r="E589" s="141"/>
      <c r="F589" s="281">
        <f>F590+F592+F594+F598+F608+F611</f>
        <v>159430.7</v>
      </c>
      <c r="G589" s="281" t="e">
        <f>G590+G592+G594+G598+G608+G611</f>
        <v>#REF!</v>
      </c>
      <c r="H589" s="281" t="e">
        <f>H590+H592+H594+H598+H608+H611</f>
        <v>#REF!</v>
      </c>
      <c r="I589" s="281">
        <f>I590+I592+I594+I598+I608+I611</f>
        <v>154548.729</v>
      </c>
      <c r="J589" s="62"/>
      <c r="K589" s="7"/>
    </row>
    <row r="590" spans="1:11" s="6" customFormat="1" ht="36">
      <c r="A590" s="374" t="s">
        <v>446</v>
      </c>
      <c r="B590" s="94">
        <v>913</v>
      </c>
      <c r="C590" s="39" t="s">
        <v>445</v>
      </c>
      <c r="D590" s="201" t="s">
        <v>447</v>
      </c>
      <c r="E590" s="141"/>
      <c r="F590" s="242">
        <f>F591</f>
        <v>87634</v>
      </c>
      <c r="G590" s="242">
        <f>G591</f>
        <v>0</v>
      </c>
      <c r="H590" s="242">
        <f>H591</f>
        <v>0</v>
      </c>
      <c r="I590" s="242">
        <f>I591</f>
        <v>87634</v>
      </c>
      <c r="J590" s="62"/>
      <c r="K590" s="7"/>
    </row>
    <row r="591" spans="1:11" s="6" customFormat="1" ht="14.25">
      <c r="A591" s="374" t="s">
        <v>515</v>
      </c>
      <c r="B591" s="94">
        <v>913</v>
      </c>
      <c r="C591" s="39" t="s">
        <v>445</v>
      </c>
      <c r="D591" s="201" t="s">
        <v>447</v>
      </c>
      <c r="E591" s="201" t="s">
        <v>126</v>
      </c>
      <c r="F591" s="242">
        <f>87634</f>
        <v>87634</v>
      </c>
      <c r="G591" s="281"/>
      <c r="H591" s="337"/>
      <c r="I591" s="281">
        <v>87634</v>
      </c>
      <c r="J591" s="62"/>
      <c r="K591" s="7"/>
    </row>
    <row r="592" spans="1:11" s="6" customFormat="1" ht="36">
      <c r="A592" s="374" t="s">
        <v>448</v>
      </c>
      <c r="B592" s="94">
        <v>913</v>
      </c>
      <c r="C592" s="39" t="s">
        <v>445</v>
      </c>
      <c r="D592" s="201" t="s">
        <v>449</v>
      </c>
      <c r="E592" s="141"/>
      <c r="F592" s="242">
        <f>F593</f>
        <v>1366.3</v>
      </c>
      <c r="G592" s="242">
        <f>G593</f>
        <v>0</v>
      </c>
      <c r="H592" s="242">
        <f>H593</f>
        <v>0</v>
      </c>
      <c r="I592" s="242">
        <f>I593</f>
        <v>169.919</v>
      </c>
      <c r="J592" s="62"/>
      <c r="K592" s="7"/>
    </row>
    <row r="593" spans="1:11" s="6" customFormat="1" ht="14.25">
      <c r="A593" s="101" t="s">
        <v>39</v>
      </c>
      <c r="B593" s="94">
        <v>913</v>
      </c>
      <c r="C593" s="39" t="s">
        <v>445</v>
      </c>
      <c r="D593" s="201" t="s">
        <v>449</v>
      </c>
      <c r="E593" s="201" t="s">
        <v>548</v>
      </c>
      <c r="F593" s="242">
        <f>1366.3</f>
        <v>1366.3</v>
      </c>
      <c r="G593" s="281"/>
      <c r="H593" s="337"/>
      <c r="I593" s="281">
        <v>169.919</v>
      </c>
      <c r="J593" s="62"/>
      <c r="K593" s="7"/>
    </row>
    <row r="594" spans="1:11" s="6" customFormat="1" ht="30">
      <c r="A594" s="91" t="s">
        <v>758</v>
      </c>
      <c r="B594" s="37">
        <v>913</v>
      </c>
      <c r="C594" s="39" t="s">
        <v>445</v>
      </c>
      <c r="D594" s="37" t="s">
        <v>682</v>
      </c>
      <c r="E594" s="37"/>
      <c r="F594" s="251">
        <f>F595</f>
        <v>7536.5</v>
      </c>
      <c r="G594" s="251">
        <f aca="true" t="shared" si="59" ref="G594:I596">G595</f>
        <v>7536.5</v>
      </c>
      <c r="H594" s="283">
        <f t="shared" si="59"/>
        <v>0</v>
      </c>
      <c r="I594" s="251">
        <f t="shared" si="59"/>
        <v>6705.019</v>
      </c>
      <c r="J594" s="62"/>
      <c r="K594" s="7"/>
    </row>
    <row r="595" spans="1:11" s="6" customFormat="1" ht="11.25">
      <c r="A595" s="101" t="s">
        <v>668</v>
      </c>
      <c r="B595" s="23">
        <v>913</v>
      </c>
      <c r="C595" s="39" t="s">
        <v>445</v>
      </c>
      <c r="D595" s="23" t="s">
        <v>565</v>
      </c>
      <c r="E595" s="23"/>
      <c r="F595" s="251">
        <f>F596</f>
        <v>7536.5</v>
      </c>
      <c r="G595" s="251">
        <f t="shared" si="59"/>
        <v>7536.5</v>
      </c>
      <c r="H595" s="283">
        <f t="shared" si="59"/>
        <v>0</v>
      </c>
      <c r="I595" s="251">
        <f t="shared" si="59"/>
        <v>6705.019</v>
      </c>
      <c r="J595" s="62"/>
      <c r="K595" s="7"/>
    </row>
    <row r="596" spans="1:11" s="6" customFormat="1" ht="20.25">
      <c r="A596" s="101" t="s">
        <v>571</v>
      </c>
      <c r="B596" s="23">
        <v>913</v>
      </c>
      <c r="C596" s="39" t="s">
        <v>445</v>
      </c>
      <c r="D596" s="23" t="s">
        <v>566</v>
      </c>
      <c r="E596" s="23"/>
      <c r="F596" s="251">
        <f>F597</f>
        <v>7536.5</v>
      </c>
      <c r="G596" s="251">
        <f t="shared" si="59"/>
        <v>7536.5</v>
      </c>
      <c r="H596" s="283">
        <f t="shared" si="59"/>
        <v>0</v>
      </c>
      <c r="I596" s="251">
        <f t="shared" si="59"/>
        <v>6705.019</v>
      </c>
      <c r="J596" s="62"/>
      <c r="K596" s="7"/>
    </row>
    <row r="597" spans="1:11" s="6" customFormat="1" ht="11.25">
      <c r="A597" s="101" t="s">
        <v>39</v>
      </c>
      <c r="B597" s="23">
        <v>913</v>
      </c>
      <c r="C597" s="39" t="s">
        <v>445</v>
      </c>
      <c r="D597" s="23" t="s">
        <v>566</v>
      </c>
      <c r="E597" s="23" t="s">
        <v>40</v>
      </c>
      <c r="F597" s="251">
        <v>7536.5</v>
      </c>
      <c r="G597" s="251">
        <f>F597</f>
        <v>7536.5</v>
      </c>
      <c r="H597" s="283"/>
      <c r="I597" s="251">
        <v>6705.019</v>
      </c>
      <c r="J597" s="62"/>
      <c r="K597" s="7"/>
    </row>
    <row r="598" spans="1:11" s="6" customFormat="1" ht="20.25">
      <c r="A598" s="91" t="s">
        <v>697</v>
      </c>
      <c r="B598" s="92">
        <v>913</v>
      </c>
      <c r="C598" s="39" t="s">
        <v>445</v>
      </c>
      <c r="D598" s="50" t="s">
        <v>698</v>
      </c>
      <c r="E598" s="50"/>
      <c r="F598" s="240">
        <f>F599+F605+F602</f>
        <v>49465.9</v>
      </c>
      <c r="G598" s="240">
        <f>G599+G605+G602</f>
        <v>49465.9</v>
      </c>
      <c r="H598" s="257">
        <f>H599+H605+H602</f>
        <v>0</v>
      </c>
      <c r="I598" s="240">
        <f>I599+I605+I602</f>
        <v>46611.791000000005</v>
      </c>
      <c r="J598" s="62"/>
      <c r="K598" s="7"/>
    </row>
    <row r="599" spans="1:11" s="51" customFormat="1" ht="20.25">
      <c r="A599" s="101" t="s">
        <v>771</v>
      </c>
      <c r="B599" s="23">
        <v>913</v>
      </c>
      <c r="C599" s="39" t="s">
        <v>445</v>
      </c>
      <c r="D599" s="23" t="s">
        <v>596</v>
      </c>
      <c r="E599" s="23"/>
      <c r="F599" s="241">
        <f>F600</f>
        <v>49299.4</v>
      </c>
      <c r="G599" s="241">
        <f aca="true" t="shared" si="60" ref="G599:I600">G600</f>
        <v>49299.4</v>
      </c>
      <c r="H599" s="259">
        <f t="shared" si="60"/>
        <v>0</v>
      </c>
      <c r="I599" s="241">
        <f t="shared" si="60"/>
        <v>46496.637</v>
      </c>
      <c r="J599" s="62"/>
      <c r="K599" s="62"/>
    </row>
    <row r="600" spans="1:11" s="51" customFormat="1" ht="20.25">
      <c r="A600" s="101" t="s">
        <v>571</v>
      </c>
      <c r="B600" s="23">
        <v>913</v>
      </c>
      <c r="C600" s="39" t="s">
        <v>445</v>
      </c>
      <c r="D600" s="23" t="s">
        <v>597</v>
      </c>
      <c r="E600" s="23"/>
      <c r="F600" s="241">
        <f>F601</f>
        <v>49299.4</v>
      </c>
      <c r="G600" s="241">
        <f t="shared" si="60"/>
        <v>49299.4</v>
      </c>
      <c r="H600" s="259">
        <f t="shared" si="60"/>
        <v>0</v>
      </c>
      <c r="I600" s="241">
        <f t="shared" si="60"/>
        <v>46496.637</v>
      </c>
      <c r="J600" s="62"/>
      <c r="K600" s="62"/>
    </row>
    <row r="601" spans="1:11" s="51" customFormat="1" ht="9.75">
      <c r="A601" s="101" t="s">
        <v>39</v>
      </c>
      <c r="B601" s="23">
        <v>913</v>
      </c>
      <c r="C601" s="39" t="s">
        <v>445</v>
      </c>
      <c r="D601" s="23" t="s">
        <v>597</v>
      </c>
      <c r="E601" s="23" t="s">
        <v>40</v>
      </c>
      <c r="F601" s="241">
        <v>49299.4</v>
      </c>
      <c r="G601" s="241">
        <f>F601</f>
        <v>49299.4</v>
      </c>
      <c r="H601" s="259"/>
      <c r="I601" s="241">
        <v>46496.637</v>
      </c>
      <c r="J601" s="62"/>
      <c r="K601" s="62"/>
    </row>
    <row r="602" spans="1:11" s="51" customFormat="1" ht="40.5">
      <c r="A602" s="101" t="s">
        <v>99</v>
      </c>
      <c r="B602" s="23">
        <v>913</v>
      </c>
      <c r="C602" s="39" t="s">
        <v>445</v>
      </c>
      <c r="D602" s="23" t="s">
        <v>100</v>
      </c>
      <c r="E602" s="23"/>
      <c r="F602" s="241">
        <f>F603</f>
        <v>15.5</v>
      </c>
      <c r="G602" s="241">
        <f aca="true" t="shared" si="61" ref="G602:I603">G603</f>
        <v>15.5</v>
      </c>
      <c r="H602" s="259">
        <f t="shared" si="61"/>
        <v>0</v>
      </c>
      <c r="I602" s="241">
        <f t="shared" si="61"/>
        <v>15</v>
      </c>
      <c r="J602" s="62"/>
      <c r="K602" s="62"/>
    </row>
    <row r="603" spans="1:11" s="51" customFormat="1" ht="9.75">
      <c r="A603" s="101" t="s">
        <v>668</v>
      </c>
      <c r="B603" s="23">
        <v>913</v>
      </c>
      <c r="C603" s="39" t="s">
        <v>445</v>
      </c>
      <c r="D603" s="23" t="s">
        <v>100</v>
      </c>
      <c r="E603" s="23"/>
      <c r="F603" s="241">
        <f>F604</f>
        <v>15.5</v>
      </c>
      <c r="G603" s="241">
        <f t="shared" si="61"/>
        <v>15.5</v>
      </c>
      <c r="H603" s="259">
        <f t="shared" si="61"/>
        <v>0</v>
      </c>
      <c r="I603" s="241">
        <f t="shared" si="61"/>
        <v>15</v>
      </c>
      <c r="J603" s="62"/>
      <c r="K603" s="62"/>
    </row>
    <row r="604" spans="1:11" s="51" customFormat="1" ht="9.75">
      <c r="A604" s="101" t="s">
        <v>39</v>
      </c>
      <c r="B604" s="23">
        <v>913</v>
      </c>
      <c r="C604" s="39" t="s">
        <v>445</v>
      </c>
      <c r="D604" s="23" t="s">
        <v>100</v>
      </c>
      <c r="E604" s="23" t="s">
        <v>40</v>
      </c>
      <c r="F604" s="241">
        <v>15.5</v>
      </c>
      <c r="G604" s="241">
        <f>F604</f>
        <v>15.5</v>
      </c>
      <c r="H604" s="259"/>
      <c r="I604" s="241">
        <v>15</v>
      </c>
      <c r="J604" s="62"/>
      <c r="K604" s="62"/>
    </row>
    <row r="605" spans="1:11" s="51" customFormat="1" ht="9.75">
      <c r="A605" s="101" t="s">
        <v>323</v>
      </c>
      <c r="B605" s="23">
        <v>913</v>
      </c>
      <c r="C605" s="39" t="s">
        <v>445</v>
      </c>
      <c r="D605" s="23" t="s">
        <v>243</v>
      </c>
      <c r="E605" s="23"/>
      <c r="F605" s="241">
        <f>F606</f>
        <v>151</v>
      </c>
      <c r="G605" s="241">
        <f aca="true" t="shared" si="62" ref="G605:I606">G606</f>
        <v>151</v>
      </c>
      <c r="H605" s="259">
        <f t="shared" si="62"/>
        <v>0</v>
      </c>
      <c r="I605" s="241">
        <f t="shared" si="62"/>
        <v>100.154</v>
      </c>
      <c r="J605" s="62"/>
      <c r="K605" s="62"/>
    </row>
    <row r="606" spans="1:11" s="51" customFormat="1" ht="20.25">
      <c r="A606" s="101" t="s">
        <v>321</v>
      </c>
      <c r="B606" s="23">
        <v>913</v>
      </c>
      <c r="C606" s="39" t="s">
        <v>445</v>
      </c>
      <c r="D606" s="23" t="s">
        <v>244</v>
      </c>
      <c r="E606" s="23"/>
      <c r="F606" s="241">
        <f>F607</f>
        <v>151</v>
      </c>
      <c r="G606" s="241">
        <f t="shared" si="62"/>
        <v>151</v>
      </c>
      <c r="H606" s="259">
        <f t="shared" si="62"/>
        <v>0</v>
      </c>
      <c r="I606" s="241">
        <f t="shared" si="62"/>
        <v>100.154</v>
      </c>
      <c r="J606" s="62"/>
      <c r="K606" s="62"/>
    </row>
    <row r="607" spans="1:11" s="51" customFormat="1" ht="9.75">
      <c r="A607" s="101" t="s">
        <v>39</v>
      </c>
      <c r="B607" s="23">
        <v>913</v>
      </c>
      <c r="C607" s="39" t="s">
        <v>445</v>
      </c>
      <c r="D607" s="23" t="s">
        <v>244</v>
      </c>
      <c r="E607" s="23" t="s">
        <v>40</v>
      </c>
      <c r="F607" s="241">
        <v>151</v>
      </c>
      <c r="G607" s="241">
        <f>F607</f>
        <v>151</v>
      </c>
      <c r="H607" s="259"/>
      <c r="I607" s="241">
        <v>100.154</v>
      </c>
      <c r="J607" s="62"/>
      <c r="K607" s="62"/>
    </row>
    <row r="608" spans="1:11" s="51" customFormat="1" ht="22.5">
      <c r="A608" s="139" t="s">
        <v>276</v>
      </c>
      <c r="B608" s="69">
        <v>913</v>
      </c>
      <c r="C608" s="39" t="s">
        <v>445</v>
      </c>
      <c r="D608" s="69">
        <v>4850000</v>
      </c>
      <c r="E608" s="69"/>
      <c r="F608" s="241">
        <f>F609</f>
        <v>6628</v>
      </c>
      <c r="G608" s="241">
        <f aca="true" t="shared" si="63" ref="G608:I609">G609</f>
        <v>6628</v>
      </c>
      <c r="H608" s="259">
        <f t="shared" si="63"/>
        <v>0</v>
      </c>
      <c r="I608" s="241">
        <f t="shared" si="63"/>
        <v>6628</v>
      </c>
      <c r="J608" s="62"/>
      <c r="K608" s="62"/>
    </row>
    <row r="609" spans="1:11" s="6" customFormat="1" ht="40.5">
      <c r="A609" s="101" t="s">
        <v>278</v>
      </c>
      <c r="B609" s="24">
        <v>913</v>
      </c>
      <c r="C609" s="39" t="s">
        <v>445</v>
      </c>
      <c r="D609" s="24">
        <v>4859700</v>
      </c>
      <c r="E609" s="24"/>
      <c r="F609" s="241">
        <f>F610</f>
        <v>6628</v>
      </c>
      <c r="G609" s="241">
        <f t="shared" si="63"/>
        <v>6628</v>
      </c>
      <c r="H609" s="259">
        <f t="shared" si="63"/>
        <v>0</v>
      </c>
      <c r="I609" s="241">
        <f t="shared" si="63"/>
        <v>6628</v>
      </c>
      <c r="J609" s="62"/>
      <c r="K609" s="7"/>
    </row>
    <row r="610" spans="1:10" s="20" customFormat="1" ht="12.75">
      <c r="A610" s="101" t="s">
        <v>41</v>
      </c>
      <c r="B610" s="24">
        <v>913</v>
      </c>
      <c r="C610" s="39" t="s">
        <v>445</v>
      </c>
      <c r="D610" s="24">
        <v>4859700</v>
      </c>
      <c r="E610" s="24" t="s">
        <v>42</v>
      </c>
      <c r="F610" s="241">
        <v>6628</v>
      </c>
      <c r="G610" s="241">
        <f>F610</f>
        <v>6628</v>
      </c>
      <c r="H610" s="259"/>
      <c r="I610" s="241">
        <v>6628</v>
      </c>
      <c r="J610" s="78"/>
    </row>
    <row r="611" spans="1:10" s="19" customFormat="1" ht="12.75">
      <c r="A611" s="91" t="s">
        <v>450</v>
      </c>
      <c r="B611" s="23">
        <v>913</v>
      </c>
      <c r="C611" s="39" t="s">
        <v>445</v>
      </c>
      <c r="D611" s="50">
        <v>7710000</v>
      </c>
      <c r="E611" s="24"/>
      <c r="F611" s="241">
        <f>F612</f>
        <v>6800</v>
      </c>
      <c r="G611" s="241" t="e">
        <f>G612</f>
        <v>#REF!</v>
      </c>
      <c r="H611" s="259" t="e">
        <f>H612</f>
        <v>#REF!</v>
      </c>
      <c r="I611" s="241">
        <f>I612</f>
        <v>6800</v>
      </c>
      <c r="J611" s="74"/>
    </row>
    <row r="612" spans="1:10" s="19" customFormat="1" ht="12.75">
      <c r="A612" s="101"/>
      <c r="B612" s="23">
        <v>913</v>
      </c>
      <c r="C612" s="39" t="s">
        <v>445</v>
      </c>
      <c r="D612" s="50">
        <v>7710000</v>
      </c>
      <c r="E612" s="375" t="s">
        <v>451</v>
      </c>
      <c r="F612" s="241">
        <v>6800</v>
      </c>
      <c r="G612" s="241" t="e">
        <f>#REF!</f>
        <v>#REF!</v>
      </c>
      <c r="H612" s="259" t="e">
        <f>#REF!</f>
        <v>#REF!</v>
      </c>
      <c r="I612" s="241">
        <v>6800</v>
      </c>
      <c r="J612" s="74"/>
    </row>
    <row r="613" spans="1:10" s="19" customFormat="1" ht="12.75">
      <c r="A613" s="104" t="s">
        <v>711</v>
      </c>
      <c r="B613" s="31">
        <v>913</v>
      </c>
      <c r="C613" s="31" t="s">
        <v>712</v>
      </c>
      <c r="D613" s="31"/>
      <c r="E613" s="31"/>
      <c r="F613" s="245">
        <f>F614</f>
        <v>1116.8273</v>
      </c>
      <c r="G613" s="245">
        <f>G614</f>
        <v>0</v>
      </c>
      <c r="H613" s="269">
        <f>H614</f>
        <v>1116.8273</v>
      </c>
      <c r="I613" s="245">
        <f>I614</f>
        <v>1050.492</v>
      </c>
      <c r="J613" s="74"/>
    </row>
    <row r="614" spans="1:10" s="21" customFormat="1" ht="12.75">
      <c r="A614" s="181" t="s">
        <v>81</v>
      </c>
      <c r="B614" s="37">
        <v>913</v>
      </c>
      <c r="C614" s="50" t="s">
        <v>712</v>
      </c>
      <c r="D614" s="37" t="s">
        <v>713</v>
      </c>
      <c r="E614" s="37"/>
      <c r="F614" s="240">
        <f>F616+F623+F629+F633+F635+F637+F626</f>
        <v>1116.8273</v>
      </c>
      <c r="G614" s="240">
        <f>G616+G623+G629+G633+G635+G637+G626</f>
        <v>0</v>
      </c>
      <c r="H614" s="257">
        <f>H616+H623+H629+H633+H635+H637+H626</f>
        <v>1116.8273</v>
      </c>
      <c r="I614" s="240">
        <f>I616+I623+I629+I633+I635+I637+I626</f>
        <v>1050.492</v>
      </c>
      <c r="J614" s="81"/>
    </row>
    <row r="615" spans="1:10" s="21" customFormat="1" ht="12.75">
      <c r="A615" s="103" t="s">
        <v>757</v>
      </c>
      <c r="B615" s="23">
        <v>913</v>
      </c>
      <c r="C615" s="50"/>
      <c r="D615" s="37"/>
      <c r="E615" s="37"/>
      <c r="F615" s="251"/>
      <c r="G615" s="251"/>
      <c r="H615" s="283"/>
      <c r="I615" s="251"/>
      <c r="J615" s="81"/>
    </row>
    <row r="616" spans="1:10" s="21" customFormat="1" ht="20.25">
      <c r="A616" s="145" t="s">
        <v>91</v>
      </c>
      <c r="B616" s="23">
        <v>913</v>
      </c>
      <c r="C616" s="50" t="s">
        <v>712</v>
      </c>
      <c r="D616" s="37" t="s">
        <v>477</v>
      </c>
      <c r="E616" s="36"/>
      <c r="F616" s="254">
        <f>F617+F620</f>
        <v>736.2085</v>
      </c>
      <c r="G616" s="254">
        <f>G617+G620</f>
        <v>0</v>
      </c>
      <c r="H616" s="265">
        <f>H617+H620</f>
        <v>736.2085</v>
      </c>
      <c r="I616" s="254">
        <f>I617+I620</f>
        <v>694.589</v>
      </c>
      <c r="J616" s="81"/>
    </row>
    <row r="617" spans="1:10" s="21" customFormat="1" ht="12.75">
      <c r="A617" s="27" t="s">
        <v>92</v>
      </c>
      <c r="B617" s="23">
        <v>913</v>
      </c>
      <c r="C617" s="50" t="s">
        <v>712</v>
      </c>
      <c r="D617" s="37" t="s">
        <v>478</v>
      </c>
      <c r="E617" s="36"/>
      <c r="F617" s="254">
        <f>F618</f>
        <v>716.2389</v>
      </c>
      <c r="G617" s="254">
        <f>G618</f>
        <v>0</v>
      </c>
      <c r="H617" s="265">
        <f>H618</f>
        <v>716.2389</v>
      </c>
      <c r="I617" s="254">
        <f>I618</f>
        <v>674.619</v>
      </c>
      <c r="J617" s="81"/>
    </row>
    <row r="618" spans="1:10" s="21" customFormat="1" ht="12.75">
      <c r="A618" s="105" t="s">
        <v>66</v>
      </c>
      <c r="B618" s="23">
        <v>913</v>
      </c>
      <c r="C618" s="50" t="s">
        <v>712</v>
      </c>
      <c r="D618" s="37" t="s">
        <v>478</v>
      </c>
      <c r="E618" s="36" t="s">
        <v>67</v>
      </c>
      <c r="F618" s="254">
        <v>716.2389</v>
      </c>
      <c r="G618" s="254"/>
      <c r="H618" s="265">
        <f>F618</f>
        <v>716.2389</v>
      </c>
      <c r="I618" s="254">
        <v>674.619</v>
      </c>
      <c r="J618" s="81"/>
    </row>
    <row r="619" spans="1:10" s="21" customFormat="1" ht="12.75">
      <c r="A619" s="27" t="s">
        <v>600</v>
      </c>
      <c r="B619" s="23">
        <v>913</v>
      </c>
      <c r="C619" s="50"/>
      <c r="D619" s="37"/>
      <c r="E619" s="36"/>
      <c r="F619" s="254">
        <v>716.2389</v>
      </c>
      <c r="G619" s="254"/>
      <c r="H619" s="265">
        <f>F619</f>
        <v>716.2389</v>
      </c>
      <c r="I619" s="254">
        <v>674.619</v>
      </c>
      <c r="J619" s="81"/>
    </row>
    <row r="620" spans="1:10" s="21" customFormat="1" ht="38.25">
      <c r="A620" s="27" t="s">
        <v>93</v>
      </c>
      <c r="B620" s="23">
        <v>913</v>
      </c>
      <c r="C620" s="50" t="s">
        <v>712</v>
      </c>
      <c r="D620" s="37" t="s">
        <v>479</v>
      </c>
      <c r="E620" s="36"/>
      <c r="F620" s="254">
        <f>F621</f>
        <v>19.9696</v>
      </c>
      <c r="G620" s="254">
        <f>G621</f>
        <v>0</v>
      </c>
      <c r="H620" s="265">
        <f>H621</f>
        <v>19.9696</v>
      </c>
      <c r="I620" s="254">
        <f>I621</f>
        <v>19.97</v>
      </c>
      <c r="J620" s="81"/>
    </row>
    <row r="621" spans="1:10" s="21" customFormat="1" ht="12.75">
      <c r="A621" s="105" t="s">
        <v>66</v>
      </c>
      <c r="B621" s="23">
        <v>913</v>
      </c>
      <c r="C621" s="50" t="s">
        <v>712</v>
      </c>
      <c r="D621" s="37" t="s">
        <v>479</v>
      </c>
      <c r="E621" s="36" t="s">
        <v>67</v>
      </c>
      <c r="F621" s="254">
        <v>19.9696</v>
      </c>
      <c r="G621" s="254"/>
      <c r="H621" s="265">
        <f>F621</f>
        <v>19.9696</v>
      </c>
      <c r="I621" s="254">
        <v>19.97</v>
      </c>
      <c r="J621" s="81"/>
    </row>
    <row r="622" spans="1:9" s="87" customFormat="1" ht="9.75">
      <c r="A622" s="27" t="s">
        <v>600</v>
      </c>
      <c r="B622" s="23">
        <v>913</v>
      </c>
      <c r="C622" s="50"/>
      <c r="D622" s="37"/>
      <c r="E622" s="36"/>
      <c r="F622" s="254">
        <v>19.9696</v>
      </c>
      <c r="G622" s="254"/>
      <c r="H622" s="265">
        <f>F622</f>
        <v>19.9696</v>
      </c>
      <c r="I622" s="254">
        <v>19.97</v>
      </c>
    </row>
    <row r="623" spans="1:11" s="10" customFormat="1" ht="20.25">
      <c r="A623" s="105" t="s">
        <v>96</v>
      </c>
      <c r="B623" s="23">
        <v>913</v>
      </c>
      <c r="C623" s="50" t="s">
        <v>712</v>
      </c>
      <c r="D623" s="37" t="s">
        <v>132</v>
      </c>
      <c r="E623" s="36"/>
      <c r="F623" s="254">
        <f>F624</f>
        <v>20.4975</v>
      </c>
      <c r="G623" s="254">
        <f>G624</f>
        <v>0</v>
      </c>
      <c r="H623" s="265">
        <f>H624</f>
        <v>20.4975</v>
      </c>
      <c r="I623" s="254">
        <f>I624</f>
        <v>20.497</v>
      </c>
      <c r="J623" s="44"/>
      <c r="K623" s="1"/>
    </row>
    <row r="624" spans="1:10" s="3" customFormat="1" ht="9.75">
      <c r="A624" s="105" t="s">
        <v>66</v>
      </c>
      <c r="B624" s="23">
        <v>913</v>
      </c>
      <c r="C624" s="50" t="s">
        <v>712</v>
      </c>
      <c r="D624" s="37" t="s">
        <v>132</v>
      </c>
      <c r="E624" s="36" t="s">
        <v>67</v>
      </c>
      <c r="F624" s="254">
        <v>20.4975</v>
      </c>
      <c r="G624" s="254"/>
      <c r="H624" s="265">
        <f>F624</f>
        <v>20.4975</v>
      </c>
      <c r="I624" s="254">
        <v>20.497</v>
      </c>
      <c r="J624" s="25"/>
    </row>
    <row r="625" spans="1:9" s="87" customFormat="1" ht="9.75">
      <c r="A625" s="27" t="s">
        <v>600</v>
      </c>
      <c r="B625" s="23">
        <v>913</v>
      </c>
      <c r="C625" s="50"/>
      <c r="D625" s="37"/>
      <c r="E625" s="36"/>
      <c r="F625" s="254">
        <v>20.4975</v>
      </c>
      <c r="G625" s="254"/>
      <c r="H625" s="265">
        <f>F625</f>
        <v>20.4975</v>
      </c>
      <c r="I625" s="254">
        <v>20.497</v>
      </c>
    </row>
    <row r="626" spans="1:9" s="87" customFormat="1" ht="20.25">
      <c r="A626" s="105" t="s">
        <v>96</v>
      </c>
      <c r="B626" s="23">
        <v>913</v>
      </c>
      <c r="C626" s="50" t="s">
        <v>712</v>
      </c>
      <c r="D626" s="37" t="s">
        <v>287</v>
      </c>
      <c r="E626" s="36"/>
      <c r="F626" s="254">
        <f>F627</f>
        <v>8.3279</v>
      </c>
      <c r="G626" s="254">
        <f>G627</f>
        <v>0</v>
      </c>
      <c r="H626" s="265">
        <f>H627</f>
        <v>8.3279</v>
      </c>
      <c r="I626" s="254">
        <f>I627</f>
        <v>8.328</v>
      </c>
    </row>
    <row r="627" spans="1:9" s="87" customFormat="1" ht="9.75">
      <c r="A627" s="105" t="s">
        <v>66</v>
      </c>
      <c r="B627" s="23">
        <v>913</v>
      </c>
      <c r="C627" s="50" t="s">
        <v>712</v>
      </c>
      <c r="D627" s="37" t="s">
        <v>287</v>
      </c>
      <c r="E627" s="36" t="s">
        <v>67</v>
      </c>
      <c r="F627" s="254">
        <v>8.3279</v>
      </c>
      <c r="G627" s="254"/>
      <c r="H627" s="265">
        <f>F627</f>
        <v>8.3279</v>
      </c>
      <c r="I627" s="254">
        <v>8.328</v>
      </c>
    </row>
    <row r="628" spans="1:9" s="87" customFormat="1" ht="9.75">
      <c r="A628" s="27" t="s">
        <v>600</v>
      </c>
      <c r="B628" s="23"/>
      <c r="C628" s="50"/>
      <c r="D628" s="37"/>
      <c r="E628" s="36"/>
      <c r="F628" s="254">
        <v>8.3279</v>
      </c>
      <c r="G628" s="254"/>
      <c r="H628" s="265"/>
      <c r="I628" s="254">
        <v>8.328</v>
      </c>
    </row>
    <row r="629" spans="1:9" s="87" customFormat="1" ht="20.25">
      <c r="A629" s="105" t="s">
        <v>166</v>
      </c>
      <c r="B629" s="23">
        <v>913</v>
      </c>
      <c r="C629" s="50" t="s">
        <v>712</v>
      </c>
      <c r="D629" s="37" t="s">
        <v>167</v>
      </c>
      <c r="E629" s="36"/>
      <c r="F629" s="254">
        <f aca="true" t="shared" si="64" ref="F629:I630">F630</f>
        <v>102.8934</v>
      </c>
      <c r="G629" s="254">
        <f t="shared" si="64"/>
        <v>0</v>
      </c>
      <c r="H629" s="265">
        <f t="shared" si="64"/>
        <v>102.8934</v>
      </c>
      <c r="I629" s="254">
        <f t="shared" si="64"/>
        <v>95.208</v>
      </c>
    </row>
    <row r="630" spans="1:10" s="3" customFormat="1" ht="9.75">
      <c r="A630" s="105" t="s">
        <v>168</v>
      </c>
      <c r="B630" s="23">
        <v>913</v>
      </c>
      <c r="C630" s="50" t="s">
        <v>712</v>
      </c>
      <c r="D630" s="37" t="s">
        <v>169</v>
      </c>
      <c r="E630" s="36"/>
      <c r="F630" s="254">
        <f t="shared" si="64"/>
        <v>102.8934</v>
      </c>
      <c r="G630" s="254">
        <f t="shared" si="64"/>
        <v>0</v>
      </c>
      <c r="H630" s="265">
        <f t="shared" si="64"/>
        <v>102.8934</v>
      </c>
      <c r="I630" s="254">
        <f t="shared" si="64"/>
        <v>95.208</v>
      </c>
      <c r="J630" s="25"/>
    </row>
    <row r="631" spans="1:9" s="1" customFormat="1" ht="9.75">
      <c r="A631" s="105" t="s">
        <v>66</v>
      </c>
      <c r="B631" s="23">
        <v>913</v>
      </c>
      <c r="C631" s="50" t="s">
        <v>712</v>
      </c>
      <c r="D631" s="37" t="s">
        <v>169</v>
      </c>
      <c r="E631" s="36" t="s">
        <v>67</v>
      </c>
      <c r="F631" s="254">
        <f>F632</f>
        <v>102.8934</v>
      </c>
      <c r="G631" s="254"/>
      <c r="H631" s="265">
        <f>F631</f>
        <v>102.8934</v>
      </c>
      <c r="I631" s="254">
        <v>95.208</v>
      </c>
    </row>
    <row r="632" spans="1:10" s="3" customFormat="1" ht="9.75">
      <c r="A632" s="27" t="s">
        <v>2</v>
      </c>
      <c r="B632" s="23"/>
      <c r="C632" s="28"/>
      <c r="D632" s="115"/>
      <c r="E632" s="28"/>
      <c r="F632" s="254">
        <v>102.8934</v>
      </c>
      <c r="G632" s="254"/>
      <c r="H632" s="265">
        <f>F632</f>
        <v>102.8934</v>
      </c>
      <c r="I632" s="254">
        <v>95.208</v>
      </c>
      <c r="J632" s="25"/>
    </row>
    <row r="633" spans="1:10" s="3" customFormat="1" ht="30.75" thickBot="1">
      <c r="A633" s="190" t="s">
        <v>736</v>
      </c>
      <c r="B633" s="23">
        <v>913</v>
      </c>
      <c r="C633" s="191" t="s">
        <v>712</v>
      </c>
      <c r="D633" s="191" t="s">
        <v>580</v>
      </c>
      <c r="E633" s="191"/>
      <c r="F633" s="284">
        <f>F634</f>
        <v>125</v>
      </c>
      <c r="G633" s="284">
        <f>G634</f>
        <v>0</v>
      </c>
      <c r="H633" s="285">
        <f>H634</f>
        <v>125</v>
      </c>
      <c r="I633" s="352">
        <f>I634</f>
        <v>114.4</v>
      </c>
      <c r="J633" s="25"/>
    </row>
    <row r="634" spans="1:10" s="3" customFormat="1" ht="10.5" thickBot="1">
      <c r="A634" s="190" t="s">
        <v>66</v>
      </c>
      <c r="B634" s="23">
        <v>913</v>
      </c>
      <c r="C634" s="191" t="s">
        <v>712</v>
      </c>
      <c r="D634" s="191" t="s">
        <v>580</v>
      </c>
      <c r="E634" s="191" t="s">
        <v>67</v>
      </c>
      <c r="F634" s="284">
        <v>125</v>
      </c>
      <c r="G634" s="284">
        <v>0</v>
      </c>
      <c r="H634" s="285">
        <f aca="true" t="shared" si="65" ref="H634:H639">F634</f>
        <v>125</v>
      </c>
      <c r="I634" s="242">
        <v>114.4</v>
      </c>
      <c r="J634" s="25"/>
    </row>
    <row r="635" spans="1:10" s="3" customFormat="1" ht="21" thickBot="1">
      <c r="A635" s="190" t="s">
        <v>581</v>
      </c>
      <c r="B635" s="23">
        <v>913</v>
      </c>
      <c r="C635" s="191" t="s">
        <v>712</v>
      </c>
      <c r="D635" s="191" t="s">
        <v>582</v>
      </c>
      <c r="E635" s="191"/>
      <c r="F635" s="284">
        <f>F636</f>
        <v>87.8</v>
      </c>
      <c r="G635" s="284">
        <f>G636</f>
        <v>0</v>
      </c>
      <c r="H635" s="285">
        <f>H636</f>
        <v>87.8</v>
      </c>
      <c r="I635" s="352">
        <f>I636</f>
        <v>81.95</v>
      </c>
      <c r="J635" s="25"/>
    </row>
    <row r="636" spans="1:9" s="87" customFormat="1" ht="10.5" thickBot="1">
      <c r="A636" s="190" t="s">
        <v>66</v>
      </c>
      <c r="B636" s="23">
        <v>913</v>
      </c>
      <c r="C636" s="191" t="s">
        <v>712</v>
      </c>
      <c r="D636" s="191" t="s">
        <v>582</v>
      </c>
      <c r="E636" s="191" t="s">
        <v>67</v>
      </c>
      <c r="F636" s="284">
        <v>87.8</v>
      </c>
      <c r="G636" s="284"/>
      <c r="H636" s="285">
        <f t="shared" si="65"/>
        <v>87.8</v>
      </c>
      <c r="I636" s="242">
        <v>81.95</v>
      </c>
    </row>
    <row r="637" spans="1:10" s="30" customFormat="1" ht="21" thickBot="1">
      <c r="A637" s="190" t="s">
        <v>573</v>
      </c>
      <c r="B637" s="23">
        <v>913</v>
      </c>
      <c r="C637" s="191" t="s">
        <v>712</v>
      </c>
      <c r="D637" s="191" t="s">
        <v>574</v>
      </c>
      <c r="E637" s="191"/>
      <c r="F637" s="284">
        <f>F638</f>
        <v>36.1</v>
      </c>
      <c r="G637" s="284">
        <f aca="true" t="shared" si="66" ref="G637:I638">G638</f>
        <v>0</v>
      </c>
      <c r="H637" s="285">
        <f t="shared" si="66"/>
        <v>36.1</v>
      </c>
      <c r="I637" s="352">
        <f t="shared" si="66"/>
        <v>35.52</v>
      </c>
      <c r="J637" s="84"/>
    </row>
    <row r="638" spans="1:11" s="3" customFormat="1" ht="21" thickBot="1">
      <c r="A638" s="190" t="s">
        <v>598</v>
      </c>
      <c r="B638" s="23">
        <v>913</v>
      </c>
      <c r="C638" s="191" t="s">
        <v>712</v>
      </c>
      <c r="D638" s="191" t="s">
        <v>599</v>
      </c>
      <c r="E638" s="191"/>
      <c r="F638" s="284">
        <f>F639</f>
        <v>36.1</v>
      </c>
      <c r="G638" s="284">
        <f t="shared" si="66"/>
        <v>0</v>
      </c>
      <c r="H638" s="285">
        <f t="shared" si="66"/>
        <v>36.1</v>
      </c>
      <c r="I638" s="352">
        <f t="shared" si="66"/>
        <v>35.52</v>
      </c>
      <c r="J638" s="51"/>
      <c r="K638" s="6"/>
    </row>
    <row r="639" spans="1:10" s="1" customFormat="1" ht="10.5" thickBot="1">
      <c r="A639" s="190" t="s">
        <v>66</v>
      </c>
      <c r="B639" s="23">
        <v>913</v>
      </c>
      <c r="C639" s="209" t="s">
        <v>712</v>
      </c>
      <c r="D639" s="209" t="s">
        <v>599</v>
      </c>
      <c r="E639" s="209" t="s">
        <v>67</v>
      </c>
      <c r="F639" s="286">
        <v>36.1</v>
      </c>
      <c r="G639" s="286"/>
      <c r="H639" s="287">
        <f t="shared" si="65"/>
        <v>36.1</v>
      </c>
      <c r="I639" s="242">
        <v>35.52</v>
      </c>
      <c r="J639" s="44"/>
    </row>
    <row r="640" spans="1:10" s="1" customFormat="1" ht="18.75">
      <c r="A640" s="27" t="s">
        <v>616</v>
      </c>
      <c r="B640" s="34">
        <v>912</v>
      </c>
      <c r="C640" s="33" t="s">
        <v>715</v>
      </c>
      <c r="D640" s="29" t="s">
        <v>617</v>
      </c>
      <c r="E640" s="29">
        <v>482</v>
      </c>
      <c r="F640" s="36">
        <v>30</v>
      </c>
      <c r="G640" s="242" t="e">
        <f>#REF!+#REF!</f>
        <v>#REF!</v>
      </c>
      <c r="H640" s="256" t="e">
        <f>#REF!+#REF!</f>
        <v>#REF!</v>
      </c>
      <c r="I640" s="242"/>
      <c r="J640" s="44"/>
    </row>
    <row r="641" spans="1:11" s="8" customFormat="1" ht="39">
      <c r="A641" s="86" t="s">
        <v>201</v>
      </c>
      <c r="B641" s="72">
        <v>914</v>
      </c>
      <c r="C641" s="207"/>
      <c r="D641" s="208"/>
      <c r="E641" s="208"/>
      <c r="F641" s="288">
        <f>F642+F656+F702+F706+F710+F719</f>
        <v>167201.98890000003</v>
      </c>
      <c r="G641" s="288">
        <f>G642+G656+G702+G706+G710+G719</f>
        <v>152102.00790000003</v>
      </c>
      <c r="H641" s="288">
        <f>H642+H656+H702+H706+H710+H719</f>
        <v>7465.92</v>
      </c>
      <c r="I641" s="288">
        <f>I642+I656+I702+I706+I710+I719</f>
        <v>164454.408</v>
      </c>
      <c r="J641" s="51"/>
      <c r="K641" s="6"/>
    </row>
    <row r="642" spans="1:11" s="8" customFormat="1" ht="14.25">
      <c r="A642" s="179" t="s">
        <v>526</v>
      </c>
      <c r="B642" s="180">
        <v>914</v>
      </c>
      <c r="C642" s="180" t="s">
        <v>670</v>
      </c>
      <c r="D642" s="180"/>
      <c r="E642" s="208"/>
      <c r="F642" s="288">
        <f>F643</f>
        <v>56997.3406</v>
      </c>
      <c r="G642" s="288">
        <f>G643</f>
        <v>50206.4046</v>
      </c>
      <c r="H642" s="288">
        <f>H643</f>
        <v>6700</v>
      </c>
      <c r="I642" s="288">
        <f>I643</f>
        <v>56250.18199999999</v>
      </c>
      <c r="J642" s="51"/>
      <c r="K642" s="6"/>
    </row>
    <row r="643" spans="1:11" s="8" customFormat="1" ht="12.75">
      <c r="A643" s="109" t="s">
        <v>646</v>
      </c>
      <c r="B643" s="32">
        <v>914</v>
      </c>
      <c r="C643" s="31" t="s">
        <v>672</v>
      </c>
      <c r="D643" s="32"/>
      <c r="E643" s="208"/>
      <c r="F643" s="288">
        <f>F644+F653</f>
        <v>56997.3406</v>
      </c>
      <c r="G643" s="288">
        <f>G644+G653</f>
        <v>50206.4046</v>
      </c>
      <c r="H643" s="288">
        <f>H644+H653</f>
        <v>6700</v>
      </c>
      <c r="I643" s="288">
        <f>I644+I653</f>
        <v>56250.18199999999</v>
      </c>
      <c r="J643" s="51"/>
      <c r="K643" s="6"/>
    </row>
    <row r="644" spans="1:11" s="8" customFormat="1" ht="12.75">
      <c r="A644" s="91" t="s">
        <v>648</v>
      </c>
      <c r="B644" s="50">
        <v>914</v>
      </c>
      <c r="C644" s="50" t="s">
        <v>672</v>
      </c>
      <c r="D644" s="50" t="s">
        <v>676</v>
      </c>
      <c r="E644" s="208"/>
      <c r="F644" s="288">
        <f>F645+F648</f>
        <v>50297.3406</v>
      </c>
      <c r="G644" s="288">
        <f>G645+G648</f>
        <v>50206.4046</v>
      </c>
      <c r="H644" s="288">
        <f>H645+H648</f>
        <v>0</v>
      </c>
      <c r="I644" s="288">
        <f>I645+I648</f>
        <v>49559.390999999996</v>
      </c>
      <c r="J644" s="51"/>
      <c r="K644" s="6"/>
    </row>
    <row r="645" spans="1:11" s="8" customFormat="1" ht="12.75">
      <c r="A645" s="101" t="s">
        <v>320</v>
      </c>
      <c r="B645" s="50">
        <v>914</v>
      </c>
      <c r="C645" s="50" t="s">
        <v>672</v>
      </c>
      <c r="D645" s="50" t="s">
        <v>245</v>
      </c>
      <c r="E645" s="50"/>
      <c r="F645" s="289">
        <f>F646</f>
        <v>202</v>
      </c>
      <c r="G645" s="289">
        <f aca="true" t="shared" si="67" ref="G645:I646">G646</f>
        <v>202</v>
      </c>
      <c r="H645" s="339">
        <f t="shared" si="67"/>
        <v>0</v>
      </c>
      <c r="I645" s="289">
        <f t="shared" si="67"/>
        <v>147.108</v>
      </c>
      <c r="J645" s="51"/>
      <c r="K645" s="6"/>
    </row>
    <row r="646" spans="1:11" s="8" customFormat="1" ht="20.25">
      <c r="A646" s="101" t="s">
        <v>321</v>
      </c>
      <c r="B646" s="50">
        <v>914</v>
      </c>
      <c r="C646" s="23" t="s">
        <v>672</v>
      </c>
      <c r="D646" s="50" t="s">
        <v>246</v>
      </c>
      <c r="E646" s="24"/>
      <c r="F646" s="289">
        <f>F647</f>
        <v>202</v>
      </c>
      <c r="G646" s="289">
        <f t="shared" si="67"/>
        <v>202</v>
      </c>
      <c r="H646" s="339">
        <f t="shared" si="67"/>
        <v>0</v>
      </c>
      <c r="I646" s="289">
        <f t="shared" si="67"/>
        <v>147.108</v>
      </c>
      <c r="J646" s="51"/>
      <c r="K646" s="6"/>
    </row>
    <row r="647" spans="1:11" s="8" customFormat="1" ht="12.75">
      <c r="A647" s="101" t="s">
        <v>39</v>
      </c>
      <c r="B647" s="50">
        <v>914</v>
      </c>
      <c r="C647" s="23" t="s">
        <v>672</v>
      </c>
      <c r="D647" s="50" t="s">
        <v>246</v>
      </c>
      <c r="E647" s="24" t="s">
        <v>40</v>
      </c>
      <c r="F647" s="289">
        <v>202</v>
      </c>
      <c r="G647" s="289">
        <f>F647</f>
        <v>202</v>
      </c>
      <c r="H647" s="290"/>
      <c r="I647" s="242">
        <v>147.108</v>
      </c>
      <c r="J647" s="51"/>
      <c r="K647" s="6"/>
    </row>
    <row r="648" spans="1:11" s="6" customFormat="1" ht="12.75">
      <c r="A648" s="101" t="s">
        <v>35</v>
      </c>
      <c r="B648" s="50">
        <v>914</v>
      </c>
      <c r="C648" s="50" t="s">
        <v>672</v>
      </c>
      <c r="D648" s="50" t="s">
        <v>540</v>
      </c>
      <c r="E648" s="50"/>
      <c r="F648" s="247">
        <f>F649+F651</f>
        <v>50095.3406</v>
      </c>
      <c r="G648" s="247">
        <f aca="true" t="shared" si="68" ref="G648:I649">G649</f>
        <v>50004.4046</v>
      </c>
      <c r="H648" s="261">
        <f t="shared" si="68"/>
        <v>0</v>
      </c>
      <c r="I648" s="247">
        <f>I649+I651</f>
        <v>49412.282999999996</v>
      </c>
      <c r="J648" s="55"/>
      <c r="K648" s="12"/>
    </row>
    <row r="649" spans="1:11" s="6" customFormat="1" ht="30">
      <c r="A649" s="101" t="s">
        <v>549</v>
      </c>
      <c r="B649" s="50">
        <v>914</v>
      </c>
      <c r="C649" s="23" t="s">
        <v>672</v>
      </c>
      <c r="D649" s="50" t="s">
        <v>550</v>
      </c>
      <c r="E649" s="24"/>
      <c r="F649" s="247">
        <f>F650</f>
        <v>50004.4046</v>
      </c>
      <c r="G649" s="247">
        <f t="shared" si="68"/>
        <v>50004.4046</v>
      </c>
      <c r="H649" s="261">
        <f t="shared" si="68"/>
        <v>0</v>
      </c>
      <c r="I649" s="247">
        <f t="shared" si="68"/>
        <v>49322.611</v>
      </c>
      <c r="J649" s="55"/>
      <c r="K649" s="12"/>
    </row>
    <row r="650" spans="1:11" s="6" customFormat="1" ht="12.75">
      <c r="A650" s="101" t="s">
        <v>39</v>
      </c>
      <c r="B650" s="50">
        <v>914</v>
      </c>
      <c r="C650" s="23" t="s">
        <v>672</v>
      </c>
      <c r="D650" s="50" t="s">
        <v>550</v>
      </c>
      <c r="E650" s="24" t="s">
        <v>40</v>
      </c>
      <c r="F650" s="247">
        <v>50004.4046</v>
      </c>
      <c r="G650" s="247">
        <f>F650</f>
        <v>50004.4046</v>
      </c>
      <c r="H650" s="261"/>
      <c r="I650" s="247">
        <v>49322.611</v>
      </c>
      <c r="J650" s="55"/>
      <c r="K650" s="12"/>
    </row>
    <row r="651" spans="1:11" s="6" customFormat="1" ht="12.75">
      <c r="A651" s="101" t="s">
        <v>70</v>
      </c>
      <c r="B651" s="50">
        <v>914</v>
      </c>
      <c r="C651" s="50" t="s">
        <v>672</v>
      </c>
      <c r="D651" s="50" t="s">
        <v>72</v>
      </c>
      <c r="E651" s="50"/>
      <c r="F651" s="241">
        <f>F652</f>
        <v>90.936</v>
      </c>
      <c r="G651" s="241" t="e">
        <f>G652</f>
        <v>#REF!</v>
      </c>
      <c r="H651" s="259" t="e">
        <f>H652</f>
        <v>#REF!</v>
      </c>
      <c r="I651" s="241">
        <f>I652</f>
        <v>89.672</v>
      </c>
      <c r="J651" s="55"/>
      <c r="K651" s="12"/>
    </row>
    <row r="652" spans="1:11" s="6" customFormat="1" ht="12.75">
      <c r="A652" s="101" t="s">
        <v>71</v>
      </c>
      <c r="B652" s="50">
        <v>914</v>
      </c>
      <c r="C652" s="23" t="s">
        <v>672</v>
      </c>
      <c r="D652" s="50" t="s">
        <v>72</v>
      </c>
      <c r="E652" s="24" t="s">
        <v>40</v>
      </c>
      <c r="F652" s="241">
        <v>90.936</v>
      </c>
      <c r="G652" s="241" t="e">
        <f>#REF!</f>
        <v>#REF!</v>
      </c>
      <c r="H652" s="259" t="e">
        <f>#REF!</f>
        <v>#REF!</v>
      </c>
      <c r="I652" s="241">
        <v>89.672</v>
      </c>
      <c r="J652" s="55"/>
      <c r="K652" s="12"/>
    </row>
    <row r="653" spans="1:11" s="6" customFormat="1" ht="12.75">
      <c r="A653" s="123" t="s">
        <v>44</v>
      </c>
      <c r="B653" s="24">
        <v>914</v>
      </c>
      <c r="C653" s="23" t="s">
        <v>672</v>
      </c>
      <c r="D653" s="54" t="s">
        <v>45</v>
      </c>
      <c r="E653" s="24"/>
      <c r="F653" s="241">
        <f>F654</f>
        <v>6700</v>
      </c>
      <c r="G653" s="241">
        <f aca="true" t="shared" si="69" ref="F653:I654">G654</f>
        <v>0</v>
      </c>
      <c r="H653" s="259">
        <f t="shared" si="69"/>
        <v>6700</v>
      </c>
      <c r="I653" s="241">
        <f t="shared" si="69"/>
        <v>6690.791</v>
      </c>
      <c r="J653" s="55"/>
      <c r="K653" s="12"/>
    </row>
    <row r="654" spans="1:11" s="6" customFormat="1" ht="12.75">
      <c r="A654" s="101" t="s">
        <v>603</v>
      </c>
      <c r="B654" s="69">
        <v>914</v>
      </c>
      <c r="C654" s="23" t="s">
        <v>672</v>
      </c>
      <c r="D654" s="50" t="s">
        <v>419</v>
      </c>
      <c r="E654" s="24"/>
      <c r="F654" s="241">
        <f t="shared" si="69"/>
        <v>6700</v>
      </c>
      <c r="G654" s="241">
        <f t="shared" si="69"/>
        <v>0</v>
      </c>
      <c r="H654" s="259">
        <f t="shared" si="69"/>
        <v>6700</v>
      </c>
      <c r="I654" s="241">
        <f t="shared" si="69"/>
        <v>6690.791</v>
      </c>
      <c r="J654" s="55"/>
      <c r="K654" s="12"/>
    </row>
    <row r="655" spans="1:11" s="6" customFormat="1" ht="12.75">
      <c r="A655" s="101" t="s">
        <v>39</v>
      </c>
      <c r="B655" s="24">
        <v>914</v>
      </c>
      <c r="C655" s="23" t="s">
        <v>672</v>
      </c>
      <c r="D655" s="50" t="s">
        <v>419</v>
      </c>
      <c r="E655" s="24" t="s">
        <v>40</v>
      </c>
      <c r="F655" s="241">
        <v>6700</v>
      </c>
      <c r="G655" s="241"/>
      <c r="H655" s="261">
        <f>F655</f>
        <v>6700</v>
      </c>
      <c r="I655" s="247">
        <v>6690.791</v>
      </c>
      <c r="J655" s="55"/>
      <c r="K655" s="12"/>
    </row>
    <row r="656" spans="1:11" s="6" customFormat="1" ht="12.75">
      <c r="A656" s="111" t="s">
        <v>683</v>
      </c>
      <c r="B656" s="32">
        <v>914</v>
      </c>
      <c r="C656" s="82" t="s">
        <v>684</v>
      </c>
      <c r="D656" s="32"/>
      <c r="E656" s="32"/>
      <c r="F656" s="268">
        <f>F657+F659+F675+F684+F696+F698+F700</f>
        <v>101471.614</v>
      </c>
      <c r="G656" s="268">
        <f>G657+G659+G675+G684+G696+G698+G700</f>
        <v>93607.989</v>
      </c>
      <c r="H656" s="268">
        <f>H657+H659+H675+H684+H696+H698+H700</f>
        <v>361</v>
      </c>
      <c r="I656" s="268">
        <f>I657+I659+I675+I684+I696+I698+I700</f>
        <v>99560.514</v>
      </c>
      <c r="J656" s="55"/>
      <c r="K656" s="12"/>
    </row>
    <row r="657" spans="1:11" s="6" customFormat="1" ht="30">
      <c r="A657" s="101" t="s">
        <v>428</v>
      </c>
      <c r="B657" s="188">
        <v>913</v>
      </c>
      <c r="C657" s="82" t="s">
        <v>684</v>
      </c>
      <c r="D657" s="50" t="s">
        <v>429</v>
      </c>
      <c r="E657" s="29"/>
      <c r="F657" s="242">
        <f>46</f>
        <v>46</v>
      </c>
      <c r="G657" s="242">
        <f>46</f>
        <v>46</v>
      </c>
      <c r="H657" s="242">
        <f>46</f>
        <v>46</v>
      </c>
      <c r="I657" s="242">
        <f>46</f>
        <v>46</v>
      </c>
      <c r="J657" s="55"/>
      <c r="K657" s="12"/>
    </row>
    <row r="658" spans="1:11" s="6" customFormat="1" ht="12.75">
      <c r="A658" s="101" t="s">
        <v>39</v>
      </c>
      <c r="B658" s="188">
        <v>913</v>
      </c>
      <c r="C658" s="82" t="s">
        <v>684</v>
      </c>
      <c r="D658" s="50" t="s">
        <v>429</v>
      </c>
      <c r="E658" s="29" t="s">
        <v>40</v>
      </c>
      <c r="F658" s="242">
        <f>46</f>
        <v>46</v>
      </c>
      <c r="G658" s="268"/>
      <c r="H658" s="293"/>
      <c r="I658" s="268">
        <v>46</v>
      </c>
      <c r="J658" s="55"/>
      <c r="K658" s="12"/>
    </row>
    <row r="659" spans="1:11" s="6" customFormat="1" ht="20.25">
      <c r="A659" s="103" t="s">
        <v>685</v>
      </c>
      <c r="B659" s="37">
        <v>914</v>
      </c>
      <c r="C659" s="37" t="s">
        <v>684</v>
      </c>
      <c r="D659" s="37" t="s">
        <v>686</v>
      </c>
      <c r="E659" s="37"/>
      <c r="F659" s="268">
        <f>F660+F662+F665</f>
        <v>74850.952</v>
      </c>
      <c r="G659" s="268">
        <f>G660+G662+G665</f>
        <v>70032.952</v>
      </c>
      <c r="H659" s="268">
        <f>H660+H662+H665</f>
        <v>5</v>
      </c>
      <c r="I659" s="268">
        <f>I660+I662+I665</f>
        <v>73925.739</v>
      </c>
      <c r="J659" s="55"/>
      <c r="K659" s="12"/>
    </row>
    <row r="660" spans="1:11" s="6" customFormat="1" ht="20.25">
      <c r="A660" s="103" t="s">
        <v>73</v>
      </c>
      <c r="B660" s="37">
        <v>914</v>
      </c>
      <c r="C660" s="37" t="s">
        <v>684</v>
      </c>
      <c r="D660" s="37"/>
      <c r="E660" s="29"/>
      <c r="F660" s="294">
        <f>F661</f>
        <v>202</v>
      </c>
      <c r="G660" s="294">
        <f>G661</f>
        <v>0</v>
      </c>
      <c r="H660" s="294">
        <f>H661</f>
        <v>0</v>
      </c>
      <c r="I660" s="294">
        <f>I661</f>
        <v>202</v>
      </c>
      <c r="J660" s="55"/>
      <c r="K660" s="12"/>
    </row>
    <row r="661" spans="1:11" s="6" customFormat="1" ht="12.75">
      <c r="A661" s="101" t="s">
        <v>39</v>
      </c>
      <c r="B661" s="37">
        <v>914</v>
      </c>
      <c r="C661" s="37" t="s">
        <v>684</v>
      </c>
      <c r="D661" s="37">
        <v>4400200</v>
      </c>
      <c r="E661" s="29" t="s">
        <v>40</v>
      </c>
      <c r="F661" s="242">
        <f>202</f>
        <v>202</v>
      </c>
      <c r="G661" s="268"/>
      <c r="H661" s="293"/>
      <c r="I661" s="268">
        <v>202</v>
      </c>
      <c r="J661" s="55"/>
      <c r="K661" s="12"/>
    </row>
    <row r="662" spans="1:11" s="6" customFormat="1" ht="12.75">
      <c r="A662" s="101" t="s">
        <v>323</v>
      </c>
      <c r="B662" s="23">
        <v>914</v>
      </c>
      <c r="C662" s="23" t="s">
        <v>684</v>
      </c>
      <c r="D662" s="23" t="s">
        <v>247</v>
      </c>
      <c r="E662" s="23"/>
      <c r="F662" s="252">
        <f aca="true" t="shared" si="70" ref="F662:I663">F663</f>
        <v>566</v>
      </c>
      <c r="G662" s="252">
        <f t="shared" si="70"/>
        <v>0</v>
      </c>
      <c r="H662" s="252">
        <f t="shared" si="70"/>
        <v>0</v>
      </c>
      <c r="I662" s="252">
        <f t="shared" si="70"/>
        <v>417.752</v>
      </c>
      <c r="J662" s="55"/>
      <c r="K662" s="12"/>
    </row>
    <row r="663" spans="1:11" s="6" customFormat="1" ht="20.25">
      <c r="A663" s="101" t="s">
        <v>321</v>
      </c>
      <c r="B663" s="92">
        <v>914</v>
      </c>
      <c r="C663" s="23" t="s">
        <v>684</v>
      </c>
      <c r="D663" s="23" t="s">
        <v>248</v>
      </c>
      <c r="E663" s="23"/>
      <c r="F663" s="252">
        <f t="shared" si="70"/>
        <v>566</v>
      </c>
      <c r="G663" s="252">
        <f t="shared" si="70"/>
        <v>0</v>
      </c>
      <c r="H663" s="252">
        <f t="shared" si="70"/>
        <v>0</v>
      </c>
      <c r="I663" s="252">
        <f t="shared" si="70"/>
        <v>417.752</v>
      </c>
      <c r="J663" s="55"/>
      <c r="K663" s="12"/>
    </row>
    <row r="664" spans="1:11" s="6" customFormat="1" ht="12.75">
      <c r="A664" s="101" t="s">
        <v>39</v>
      </c>
      <c r="B664" s="92">
        <v>914</v>
      </c>
      <c r="C664" s="23" t="s">
        <v>684</v>
      </c>
      <c r="D664" s="23" t="s">
        <v>248</v>
      </c>
      <c r="E664" s="23" t="s">
        <v>40</v>
      </c>
      <c r="F664" s="252">
        <f>566</f>
        <v>566</v>
      </c>
      <c r="G664" s="268"/>
      <c r="H664" s="293"/>
      <c r="I664" s="268">
        <v>417.752</v>
      </c>
      <c r="J664" s="55"/>
      <c r="K664" s="12"/>
    </row>
    <row r="665" spans="1:11" s="6" customFormat="1" ht="12.75">
      <c r="A665" s="101" t="s">
        <v>668</v>
      </c>
      <c r="B665" s="37">
        <v>914</v>
      </c>
      <c r="C665" s="23" t="s">
        <v>684</v>
      </c>
      <c r="D665" s="23" t="s">
        <v>261</v>
      </c>
      <c r="E665" s="50"/>
      <c r="F665" s="240">
        <f>F666+F668+F671</f>
        <v>74082.952</v>
      </c>
      <c r="G665" s="240">
        <f>G666+G668+G671</f>
        <v>70032.952</v>
      </c>
      <c r="H665" s="240">
        <f>H666+H668+H671</f>
        <v>5</v>
      </c>
      <c r="I665" s="240">
        <f>I666+I668+I671</f>
        <v>73305.98700000001</v>
      </c>
      <c r="J665" s="55"/>
      <c r="K665" s="12"/>
    </row>
    <row r="666" spans="1:11" s="6" customFormat="1" ht="20.25">
      <c r="A666" s="101" t="s">
        <v>571</v>
      </c>
      <c r="B666" s="37">
        <v>914</v>
      </c>
      <c r="C666" s="23" t="s">
        <v>684</v>
      </c>
      <c r="D666" s="23" t="s">
        <v>262</v>
      </c>
      <c r="E666" s="50"/>
      <c r="F666" s="240">
        <f>F667</f>
        <v>69577.69</v>
      </c>
      <c r="G666" s="240">
        <f>G667</f>
        <v>69577.69</v>
      </c>
      <c r="H666" s="257">
        <f>H667</f>
        <v>0</v>
      </c>
      <c r="I666" s="240">
        <f>I667</f>
        <v>69001.395</v>
      </c>
      <c r="J666" s="55"/>
      <c r="K666" s="12"/>
    </row>
    <row r="667" spans="1:11" s="6" customFormat="1" ht="12.75">
      <c r="A667" s="101" t="s">
        <v>39</v>
      </c>
      <c r="B667" s="37">
        <v>914</v>
      </c>
      <c r="C667" s="23" t="s">
        <v>684</v>
      </c>
      <c r="D667" s="23" t="s">
        <v>262</v>
      </c>
      <c r="E667" s="50" t="s">
        <v>40</v>
      </c>
      <c r="F667" s="240">
        <v>69577.69</v>
      </c>
      <c r="G667" s="240">
        <f>F667</f>
        <v>69577.69</v>
      </c>
      <c r="H667" s="257"/>
      <c r="I667" s="240">
        <v>69001.395</v>
      </c>
      <c r="J667" s="55"/>
      <c r="K667" s="12"/>
    </row>
    <row r="668" spans="1:11" s="6" customFormat="1" ht="30">
      <c r="A668" s="91" t="s">
        <v>263</v>
      </c>
      <c r="B668" s="23">
        <v>914</v>
      </c>
      <c r="C668" s="23" t="s">
        <v>684</v>
      </c>
      <c r="D668" s="23" t="s">
        <v>264</v>
      </c>
      <c r="E668" s="23"/>
      <c r="F668" s="240">
        <f>F669</f>
        <v>5</v>
      </c>
      <c r="G668" s="240">
        <f>G669</f>
        <v>5</v>
      </c>
      <c r="H668" s="257">
        <f>H669</f>
        <v>5</v>
      </c>
      <c r="I668" s="240">
        <f>I669</f>
        <v>5</v>
      </c>
      <c r="J668" s="55"/>
      <c r="K668" s="12"/>
    </row>
    <row r="669" spans="1:11" s="6" customFormat="1" ht="12.75">
      <c r="A669" s="101" t="s">
        <v>668</v>
      </c>
      <c r="B669" s="92">
        <v>914</v>
      </c>
      <c r="C669" s="23" t="s">
        <v>684</v>
      </c>
      <c r="D669" s="23" t="s">
        <v>264</v>
      </c>
      <c r="E669" s="50"/>
      <c r="F669" s="240">
        <v>5</v>
      </c>
      <c r="G669" s="240">
        <v>5</v>
      </c>
      <c r="H669" s="257">
        <v>5</v>
      </c>
      <c r="I669" s="240">
        <v>5</v>
      </c>
      <c r="J669" s="55"/>
      <c r="K669" s="12"/>
    </row>
    <row r="670" spans="1:11" s="6" customFormat="1" ht="12.75">
      <c r="A670" s="101" t="s">
        <v>39</v>
      </c>
      <c r="B670" s="92">
        <v>914</v>
      </c>
      <c r="C670" s="23" t="s">
        <v>684</v>
      </c>
      <c r="D670" s="23" t="s">
        <v>264</v>
      </c>
      <c r="E670" s="50" t="s">
        <v>40</v>
      </c>
      <c r="F670" s="240">
        <v>5</v>
      </c>
      <c r="G670" s="240">
        <f>F670</f>
        <v>5</v>
      </c>
      <c r="H670" s="257"/>
      <c r="I670" s="240">
        <v>5</v>
      </c>
      <c r="J670" s="55"/>
      <c r="K670" s="12"/>
    </row>
    <row r="671" spans="1:11" s="6" customFormat="1" ht="12.75">
      <c r="A671" s="101" t="s">
        <v>70</v>
      </c>
      <c r="B671" s="92">
        <v>914</v>
      </c>
      <c r="C671" s="23" t="s">
        <v>684</v>
      </c>
      <c r="D671" s="23"/>
      <c r="E671" s="23"/>
      <c r="F671" s="241">
        <f>F672+F673+F674</f>
        <v>4500.262</v>
      </c>
      <c r="G671" s="241">
        <f>G672</f>
        <v>450.262</v>
      </c>
      <c r="H671" s="259">
        <f>H672</f>
        <v>0</v>
      </c>
      <c r="I671" s="241">
        <f>I672+I673+I674</f>
        <v>4299.592000000001</v>
      </c>
      <c r="J671" s="55"/>
      <c r="K671" s="12"/>
    </row>
    <row r="672" spans="1:11" s="6" customFormat="1" ht="12.75">
      <c r="A672" s="101" t="s">
        <v>74</v>
      </c>
      <c r="B672" s="92">
        <v>914</v>
      </c>
      <c r="C672" s="23" t="s">
        <v>684</v>
      </c>
      <c r="D672" s="23">
        <v>4409933</v>
      </c>
      <c r="E672" s="23" t="s">
        <v>40</v>
      </c>
      <c r="F672" s="241">
        <v>4000</v>
      </c>
      <c r="G672" s="241">
        <f>G673</f>
        <v>450.262</v>
      </c>
      <c r="H672" s="259">
        <f>H673</f>
        <v>0</v>
      </c>
      <c r="I672" s="241">
        <v>3799.492</v>
      </c>
      <c r="J672" s="55"/>
      <c r="K672" s="12"/>
    </row>
    <row r="673" spans="1:11" s="6" customFormat="1" ht="12.75">
      <c r="A673" s="101" t="s">
        <v>71</v>
      </c>
      <c r="B673" s="92">
        <v>914</v>
      </c>
      <c r="C673" s="23" t="s">
        <v>684</v>
      </c>
      <c r="D673" s="23">
        <v>4409934</v>
      </c>
      <c r="E673" s="23" t="s">
        <v>40</v>
      </c>
      <c r="F673" s="241">
        <v>450.262</v>
      </c>
      <c r="G673" s="241">
        <f>F673</f>
        <v>450.262</v>
      </c>
      <c r="H673" s="257"/>
      <c r="I673" s="240">
        <v>450.211</v>
      </c>
      <c r="J673" s="55"/>
      <c r="K673" s="12"/>
    </row>
    <row r="674" spans="1:11" s="6" customFormat="1" ht="20.25">
      <c r="A674" s="101" t="s">
        <v>75</v>
      </c>
      <c r="B674" s="92">
        <v>914</v>
      </c>
      <c r="C674" s="23" t="s">
        <v>684</v>
      </c>
      <c r="D674" s="23">
        <v>4409937</v>
      </c>
      <c r="E674" s="23" t="s">
        <v>40</v>
      </c>
      <c r="F674" s="241">
        <v>50</v>
      </c>
      <c r="G674" s="241"/>
      <c r="H674" s="257"/>
      <c r="I674" s="240">
        <v>49.889</v>
      </c>
      <c r="J674" s="55"/>
      <c r="K674" s="12"/>
    </row>
    <row r="675" spans="1:11" s="6" customFormat="1" ht="12.75">
      <c r="A675" s="79" t="s">
        <v>649</v>
      </c>
      <c r="B675" s="37">
        <v>914</v>
      </c>
      <c r="C675" s="37" t="s">
        <v>684</v>
      </c>
      <c r="D675" s="37" t="s">
        <v>687</v>
      </c>
      <c r="E675" s="37"/>
      <c r="F675" s="240">
        <f>F676+F679</f>
        <v>3048.556</v>
      </c>
      <c r="G675" s="240">
        <f>G676+G679</f>
        <v>2910.556</v>
      </c>
      <c r="H675" s="257">
        <f>H676+H679</f>
        <v>0</v>
      </c>
      <c r="I675" s="240">
        <f>I676+I679+I682</f>
        <v>2925.2339999999995</v>
      </c>
      <c r="J675" s="55"/>
      <c r="K675" s="12"/>
    </row>
    <row r="676" spans="1:11" s="6" customFormat="1" ht="12.75">
      <c r="A676" s="101" t="s">
        <v>668</v>
      </c>
      <c r="B676" s="23">
        <v>914</v>
      </c>
      <c r="C676" s="23" t="s">
        <v>684</v>
      </c>
      <c r="D676" s="23" t="s">
        <v>265</v>
      </c>
      <c r="E676" s="23"/>
      <c r="F676" s="241">
        <f>F677+F682</f>
        <v>3023.556</v>
      </c>
      <c r="G676" s="241">
        <f aca="true" t="shared" si="71" ref="G676:I677">G677</f>
        <v>2885.556</v>
      </c>
      <c r="H676" s="259">
        <f t="shared" si="71"/>
        <v>0</v>
      </c>
      <c r="I676" s="241">
        <f t="shared" si="71"/>
        <v>2774.49</v>
      </c>
      <c r="J676" s="55"/>
      <c r="K676" s="12"/>
    </row>
    <row r="677" spans="1:11" s="6" customFormat="1" ht="20.25">
      <c r="A677" s="101" t="s">
        <v>571</v>
      </c>
      <c r="B677" s="23">
        <v>914</v>
      </c>
      <c r="C677" s="23" t="s">
        <v>684</v>
      </c>
      <c r="D677" s="23" t="s">
        <v>266</v>
      </c>
      <c r="E677" s="23"/>
      <c r="F677" s="241">
        <f>F678</f>
        <v>2885.556</v>
      </c>
      <c r="G677" s="241">
        <f t="shared" si="71"/>
        <v>2885.556</v>
      </c>
      <c r="H677" s="259">
        <f t="shared" si="71"/>
        <v>0</v>
      </c>
      <c r="I677" s="241">
        <f t="shared" si="71"/>
        <v>2774.49</v>
      </c>
      <c r="J677" s="55"/>
      <c r="K677" s="12"/>
    </row>
    <row r="678" spans="1:11" s="6" customFormat="1" ht="12.75">
      <c r="A678" s="101" t="s">
        <v>39</v>
      </c>
      <c r="B678" s="23">
        <v>914</v>
      </c>
      <c r="C678" s="23" t="s">
        <v>684</v>
      </c>
      <c r="D678" s="23" t="s">
        <v>266</v>
      </c>
      <c r="E678" s="23" t="s">
        <v>40</v>
      </c>
      <c r="F678" s="241">
        <v>2885.556</v>
      </c>
      <c r="G678" s="241">
        <f>F678</f>
        <v>2885.556</v>
      </c>
      <c r="H678" s="259"/>
      <c r="I678" s="241">
        <v>2774.49</v>
      </c>
      <c r="J678" s="55"/>
      <c r="K678" s="12"/>
    </row>
    <row r="679" spans="1:11" s="6" customFormat="1" ht="12.75">
      <c r="A679" s="101" t="s">
        <v>323</v>
      </c>
      <c r="B679" s="23">
        <v>914</v>
      </c>
      <c r="C679" s="23" t="s">
        <v>684</v>
      </c>
      <c r="D679" s="23" t="s">
        <v>249</v>
      </c>
      <c r="E679" s="23"/>
      <c r="F679" s="241">
        <f>F680</f>
        <v>25</v>
      </c>
      <c r="G679" s="241">
        <f aca="true" t="shared" si="72" ref="G679:I680">G680</f>
        <v>25</v>
      </c>
      <c r="H679" s="259">
        <f t="shared" si="72"/>
        <v>0</v>
      </c>
      <c r="I679" s="241">
        <f t="shared" si="72"/>
        <v>12.754</v>
      </c>
      <c r="J679" s="55"/>
      <c r="K679" s="12"/>
    </row>
    <row r="680" spans="1:11" s="6" customFormat="1" ht="20.25">
      <c r="A680" s="101" t="s">
        <v>321</v>
      </c>
      <c r="B680" s="23">
        <v>914</v>
      </c>
      <c r="C680" s="23" t="s">
        <v>684</v>
      </c>
      <c r="D680" s="23" t="s">
        <v>250</v>
      </c>
      <c r="E680" s="23"/>
      <c r="F680" s="241">
        <f>F681</f>
        <v>25</v>
      </c>
      <c r="G680" s="241">
        <f t="shared" si="72"/>
        <v>25</v>
      </c>
      <c r="H680" s="259">
        <f t="shared" si="72"/>
        <v>0</v>
      </c>
      <c r="I680" s="241">
        <f t="shared" si="72"/>
        <v>12.754</v>
      </c>
      <c r="J680" s="55"/>
      <c r="K680" s="12"/>
    </row>
    <row r="681" spans="1:11" s="51" customFormat="1" ht="12.75">
      <c r="A681" s="101" t="s">
        <v>39</v>
      </c>
      <c r="B681" s="23">
        <v>914</v>
      </c>
      <c r="C681" s="23" t="s">
        <v>684</v>
      </c>
      <c r="D681" s="23" t="s">
        <v>250</v>
      </c>
      <c r="E681" s="23" t="s">
        <v>40</v>
      </c>
      <c r="F681" s="241">
        <v>25</v>
      </c>
      <c r="G681" s="241">
        <f>F681</f>
        <v>25</v>
      </c>
      <c r="H681" s="259"/>
      <c r="I681" s="241">
        <v>12.754</v>
      </c>
      <c r="J681" s="55"/>
      <c r="K681" s="55"/>
    </row>
    <row r="682" spans="1:11" s="51" customFormat="1" ht="12.75">
      <c r="A682" s="101" t="s">
        <v>70</v>
      </c>
      <c r="B682" s="23">
        <v>914</v>
      </c>
      <c r="C682" s="23" t="s">
        <v>684</v>
      </c>
      <c r="D682" s="23">
        <v>4419936</v>
      </c>
      <c r="E682" s="23"/>
      <c r="F682" s="241">
        <f>F683</f>
        <v>138</v>
      </c>
      <c r="G682" s="241">
        <f>G683</f>
        <v>0</v>
      </c>
      <c r="H682" s="241">
        <f>H683</f>
        <v>0</v>
      </c>
      <c r="I682" s="241">
        <f>I683</f>
        <v>137.99</v>
      </c>
      <c r="J682" s="55"/>
      <c r="K682" s="55"/>
    </row>
    <row r="683" spans="1:11" s="51" customFormat="1" ht="12.75">
      <c r="A683" s="101" t="s">
        <v>76</v>
      </c>
      <c r="B683" s="23">
        <v>914</v>
      </c>
      <c r="C683" s="23" t="s">
        <v>684</v>
      </c>
      <c r="D683" s="23">
        <v>4419936</v>
      </c>
      <c r="E683" s="23" t="s">
        <v>40</v>
      </c>
      <c r="F683" s="241">
        <f>138</f>
        <v>138</v>
      </c>
      <c r="G683" s="241"/>
      <c r="H683" s="259"/>
      <c r="I683" s="241">
        <v>137.99</v>
      </c>
      <c r="J683" s="55"/>
      <c r="K683" s="55"/>
    </row>
    <row r="684" spans="1:11" s="51" customFormat="1" ht="12.75">
      <c r="A684" s="79" t="s">
        <v>650</v>
      </c>
      <c r="B684" s="37">
        <v>914</v>
      </c>
      <c r="C684" s="37" t="s">
        <v>684</v>
      </c>
      <c r="D684" s="37" t="s">
        <v>688</v>
      </c>
      <c r="E684" s="37"/>
      <c r="F684" s="240">
        <f>F685+F693</f>
        <v>22721.106</v>
      </c>
      <c r="G684" s="240">
        <f>G685+G693</f>
        <v>20618.481</v>
      </c>
      <c r="H684" s="257">
        <f>H685+H693</f>
        <v>0</v>
      </c>
      <c r="I684" s="240">
        <f>I685+I693+I688</f>
        <v>21859.397</v>
      </c>
      <c r="J684" s="55"/>
      <c r="K684" s="55"/>
    </row>
    <row r="685" spans="1:11" s="6" customFormat="1" ht="12.75">
      <c r="A685" s="101" t="s">
        <v>668</v>
      </c>
      <c r="B685" s="23">
        <v>914</v>
      </c>
      <c r="C685" s="23" t="s">
        <v>684</v>
      </c>
      <c r="D685" s="23" t="s">
        <v>267</v>
      </c>
      <c r="E685" s="23"/>
      <c r="F685" s="241">
        <f>F686+F688</f>
        <v>22630.106</v>
      </c>
      <c r="G685" s="241">
        <f aca="true" t="shared" si="73" ref="G685:I686">G686</f>
        <v>20527.481</v>
      </c>
      <c r="H685" s="259">
        <f t="shared" si="73"/>
        <v>0</v>
      </c>
      <c r="I685" s="241">
        <f t="shared" si="73"/>
        <v>20213.655</v>
      </c>
      <c r="J685" s="55"/>
      <c r="K685" s="12"/>
    </row>
    <row r="686" spans="1:11" s="51" customFormat="1" ht="20.25">
      <c r="A686" s="101" t="s">
        <v>571</v>
      </c>
      <c r="B686" s="23">
        <v>914</v>
      </c>
      <c r="C686" s="23" t="s">
        <v>684</v>
      </c>
      <c r="D686" s="23" t="s">
        <v>268</v>
      </c>
      <c r="E686" s="23"/>
      <c r="F686" s="241">
        <f>F687</f>
        <v>20527.481</v>
      </c>
      <c r="G686" s="241">
        <f t="shared" si="73"/>
        <v>20527.481</v>
      </c>
      <c r="H686" s="259">
        <f t="shared" si="73"/>
        <v>0</v>
      </c>
      <c r="I686" s="241">
        <f t="shared" si="73"/>
        <v>20213.655</v>
      </c>
      <c r="J686" s="55"/>
      <c r="K686" s="55"/>
    </row>
    <row r="687" spans="1:11" s="51" customFormat="1" ht="12.75">
      <c r="A687" s="101" t="s">
        <v>39</v>
      </c>
      <c r="B687" s="23">
        <v>914</v>
      </c>
      <c r="C687" s="23" t="s">
        <v>684</v>
      </c>
      <c r="D687" s="23" t="s">
        <v>268</v>
      </c>
      <c r="E687" s="23" t="s">
        <v>40</v>
      </c>
      <c r="F687" s="241">
        <v>20527.481</v>
      </c>
      <c r="G687" s="241">
        <f>F687</f>
        <v>20527.481</v>
      </c>
      <c r="H687" s="259"/>
      <c r="I687" s="241">
        <v>20213.655</v>
      </c>
      <c r="J687" s="55"/>
      <c r="K687" s="55"/>
    </row>
    <row r="688" spans="1:11" s="51" customFormat="1" ht="12.75">
      <c r="A688" s="176" t="s">
        <v>70</v>
      </c>
      <c r="B688" s="320">
        <v>914</v>
      </c>
      <c r="C688" s="320" t="s">
        <v>684</v>
      </c>
      <c r="D688" s="320" t="s">
        <v>420</v>
      </c>
      <c r="E688" s="320"/>
      <c r="F688" s="371">
        <f>F689+F690+F691+F692</f>
        <v>2102.625</v>
      </c>
      <c r="G688" s="371">
        <f>G689+G690+G691+G692</f>
        <v>0</v>
      </c>
      <c r="H688" s="371">
        <f>H689+H690+H691+H692</f>
        <v>0</v>
      </c>
      <c r="I688" s="371">
        <f>I689+I690+I691+I692</f>
        <v>1577.489</v>
      </c>
      <c r="J688" s="55"/>
      <c r="K688" s="55"/>
    </row>
    <row r="689" spans="1:11" s="51" customFormat="1" ht="12.75">
      <c r="A689" s="101" t="s">
        <v>77</v>
      </c>
      <c r="B689" s="23">
        <v>914</v>
      </c>
      <c r="C689" s="23" t="s">
        <v>684</v>
      </c>
      <c r="D689" s="23" t="s">
        <v>421</v>
      </c>
      <c r="E689" s="23" t="s">
        <v>40</v>
      </c>
      <c r="F689" s="241">
        <v>173.648</v>
      </c>
      <c r="G689" s="241"/>
      <c r="H689" s="259"/>
      <c r="I689" s="241">
        <v>73.648</v>
      </c>
      <c r="J689" s="55"/>
      <c r="K689" s="55"/>
    </row>
    <row r="690" spans="1:11" s="51" customFormat="1" ht="12.75">
      <c r="A690" s="101" t="s">
        <v>78</v>
      </c>
      <c r="B690" s="23">
        <v>914</v>
      </c>
      <c r="C690" s="23" t="s">
        <v>684</v>
      </c>
      <c r="D690" s="23" t="s">
        <v>422</v>
      </c>
      <c r="E690" s="23" t="s">
        <v>40</v>
      </c>
      <c r="F690" s="241">
        <v>828.977</v>
      </c>
      <c r="G690" s="241"/>
      <c r="H690" s="259"/>
      <c r="I690" s="241">
        <v>803.901</v>
      </c>
      <c r="J690" s="55"/>
      <c r="K690" s="55"/>
    </row>
    <row r="691" spans="1:11" s="51" customFormat="1" ht="20.25">
      <c r="A691" s="101" t="s">
        <v>423</v>
      </c>
      <c r="B691" s="23">
        <v>914</v>
      </c>
      <c r="C691" s="23" t="s">
        <v>684</v>
      </c>
      <c r="D691" s="23" t="s">
        <v>424</v>
      </c>
      <c r="E691" s="23" t="s">
        <v>40</v>
      </c>
      <c r="F691" s="241">
        <f>600</f>
        <v>600</v>
      </c>
      <c r="G691" s="241"/>
      <c r="H691" s="259"/>
      <c r="I691" s="241">
        <v>199.94</v>
      </c>
      <c r="J691" s="55"/>
      <c r="K691" s="55"/>
    </row>
    <row r="692" spans="1:11" s="51" customFormat="1" ht="20.25">
      <c r="A692" s="101" t="s">
        <v>75</v>
      </c>
      <c r="B692" s="23">
        <v>914</v>
      </c>
      <c r="C692" s="23" t="s">
        <v>684</v>
      </c>
      <c r="D692" s="23" t="s">
        <v>425</v>
      </c>
      <c r="E692" s="23" t="s">
        <v>40</v>
      </c>
      <c r="F692" s="241">
        <f>500</f>
        <v>500</v>
      </c>
      <c r="G692" s="241"/>
      <c r="H692" s="259"/>
      <c r="I692" s="241">
        <v>500</v>
      </c>
      <c r="J692" s="55"/>
      <c r="K692" s="55"/>
    </row>
    <row r="693" spans="1:11" s="51" customFormat="1" ht="12.75">
      <c r="A693" s="101" t="s">
        <v>322</v>
      </c>
      <c r="B693" s="23">
        <v>914</v>
      </c>
      <c r="C693" s="23" t="s">
        <v>684</v>
      </c>
      <c r="D693" s="23" t="s">
        <v>251</v>
      </c>
      <c r="E693" s="23"/>
      <c r="F693" s="241">
        <f>F694</f>
        <v>91</v>
      </c>
      <c r="G693" s="241">
        <f aca="true" t="shared" si="74" ref="G693:I694">G694</f>
        <v>91</v>
      </c>
      <c r="H693" s="259">
        <f t="shared" si="74"/>
        <v>0</v>
      </c>
      <c r="I693" s="241">
        <f t="shared" si="74"/>
        <v>68.253</v>
      </c>
      <c r="J693" s="55"/>
      <c r="K693" s="55"/>
    </row>
    <row r="694" spans="1:11" s="51" customFormat="1" ht="20.25">
      <c r="A694" s="101" t="s">
        <v>321</v>
      </c>
      <c r="B694" s="23">
        <v>914</v>
      </c>
      <c r="C694" s="23" t="s">
        <v>684</v>
      </c>
      <c r="D694" s="23" t="s">
        <v>252</v>
      </c>
      <c r="E694" s="23"/>
      <c r="F694" s="241">
        <f>F695</f>
        <v>91</v>
      </c>
      <c r="G694" s="241">
        <f t="shared" si="74"/>
        <v>91</v>
      </c>
      <c r="H694" s="259">
        <f t="shared" si="74"/>
        <v>0</v>
      </c>
      <c r="I694" s="241">
        <f t="shared" si="74"/>
        <v>68.253</v>
      </c>
      <c r="J694" s="55"/>
      <c r="K694" s="55"/>
    </row>
    <row r="695" spans="1:11" s="51" customFormat="1" ht="12.75">
      <c r="A695" s="101" t="s">
        <v>39</v>
      </c>
      <c r="B695" s="23">
        <v>914</v>
      </c>
      <c r="C695" s="23" t="s">
        <v>684</v>
      </c>
      <c r="D695" s="23" t="s">
        <v>252</v>
      </c>
      <c r="E695" s="23" t="s">
        <v>40</v>
      </c>
      <c r="F695" s="241">
        <v>91</v>
      </c>
      <c r="G695" s="241">
        <f>F695</f>
        <v>91</v>
      </c>
      <c r="H695" s="259"/>
      <c r="I695" s="241">
        <v>68.253</v>
      </c>
      <c r="J695" s="55"/>
      <c r="K695" s="55"/>
    </row>
    <row r="696" spans="1:11" s="51" customFormat="1" ht="20.25">
      <c r="A696" s="101" t="s">
        <v>426</v>
      </c>
      <c r="B696" s="23">
        <v>914</v>
      </c>
      <c r="C696" s="23" t="s">
        <v>684</v>
      </c>
      <c r="D696" s="23">
        <v>5207000</v>
      </c>
      <c r="E696" s="23"/>
      <c r="F696" s="241">
        <f>F697</f>
        <v>495</v>
      </c>
      <c r="G696" s="241">
        <f>G697</f>
        <v>0</v>
      </c>
      <c r="H696" s="241">
        <f>H697</f>
        <v>0</v>
      </c>
      <c r="I696" s="241">
        <f>I697</f>
        <v>494.144</v>
      </c>
      <c r="J696" s="55"/>
      <c r="K696" s="55"/>
    </row>
    <row r="697" spans="1:11" s="51" customFormat="1" ht="12.75">
      <c r="A697" s="101" t="s">
        <v>39</v>
      </c>
      <c r="B697" s="23">
        <v>914</v>
      </c>
      <c r="C697" s="23" t="s">
        <v>684</v>
      </c>
      <c r="D697" s="23">
        <v>5207000</v>
      </c>
      <c r="E697" s="23" t="s">
        <v>40</v>
      </c>
      <c r="F697" s="241">
        <f>495</f>
        <v>495</v>
      </c>
      <c r="G697" s="241"/>
      <c r="H697" s="259"/>
      <c r="I697" s="241">
        <v>494.144</v>
      </c>
      <c r="J697" s="55"/>
      <c r="K697" s="55"/>
    </row>
    <row r="698" spans="1:11" s="51" customFormat="1" ht="12.75">
      <c r="A698" s="101" t="s">
        <v>188</v>
      </c>
      <c r="B698" s="24">
        <v>914</v>
      </c>
      <c r="C698" s="24" t="s">
        <v>684</v>
      </c>
      <c r="D698" s="24">
        <v>5225100</v>
      </c>
      <c r="E698" s="37"/>
      <c r="F698" s="240">
        <f>F699</f>
        <v>260</v>
      </c>
      <c r="G698" s="240">
        <f>G699</f>
        <v>0</v>
      </c>
      <c r="H698" s="257">
        <f>H699</f>
        <v>260</v>
      </c>
      <c r="I698" s="240">
        <f>I699</f>
        <v>260</v>
      </c>
      <c r="J698" s="55"/>
      <c r="K698" s="55"/>
    </row>
    <row r="699" spans="1:11" s="51" customFormat="1" ht="12.75">
      <c r="A699" s="101" t="s">
        <v>189</v>
      </c>
      <c r="B699" s="24">
        <v>914</v>
      </c>
      <c r="C699" s="24" t="s">
        <v>684</v>
      </c>
      <c r="D699" s="24">
        <v>5225100</v>
      </c>
      <c r="E699" s="37" t="s">
        <v>190</v>
      </c>
      <c r="F699" s="240">
        <v>260</v>
      </c>
      <c r="G699" s="241"/>
      <c r="H699" s="257">
        <f>F699</f>
        <v>260</v>
      </c>
      <c r="I699" s="240">
        <v>260</v>
      </c>
      <c r="J699" s="55"/>
      <c r="K699" s="55"/>
    </row>
    <row r="700" spans="1:11" s="51" customFormat="1" ht="20.25">
      <c r="A700" s="101" t="s">
        <v>692</v>
      </c>
      <c r="B700" s="24">
        <v>914</v>
      </c>
      <c r="C700" s="24" t="s">
        <v>684</v>
      </c>
      <c r="D700" s="24">
        <v>5225300</v>
      </c>
      <c r="E700" s="37"/>
      <c r="F700" s="240">
        <f>F701</f>
        <v>50</v>
      </c>
      <c r="G700" s="240">
        <f>G701</f>
        <v>0</v>
      </c>
      <c r="H700" s="257">
        <f>H701</f>
        <v>50</v>
      </c>
      <c r="I700" s="240">
        <f>I701</f>
        <v>50</v>
      </c>
      <c r="J700" s="55"/>
      <c r="K700" s="55"/>
    </row>
    <row r="701" spans="1:11" s="51" customFormat="1" ht="12.75">
      <c r="A701" s="101" t="s">
        <v>189</v>
      </c>
      <c r="B701" s="24">
        <v>914</v>
      </c>
      <c r="C701" s="24" t="s">
        <v>684</v>
      </c>
      <c r="D701" s="24">
        <v>5225300</v>
      </c>
      <c r="E701" s="37" t="s">
        <v>691</v>
      </c>
      <c r="F701" s="240">
        <v>50</v>
      </c>
      <c r="G701" s="241"/>
      <c r="H701" s="257">
        <f>F701</f>
        <v>50</v>
      </c>
      <c r="I701" s="240">
        <v>50</v>
      </c>
      <c r="J701" s="55"/>
      <c r="K701" s="55"/>
    </row>
    <row r="702" spans="1:11" s="6" customFormat="1" ht="12.75">
      <c r="A702" s="108" t="s">
        <v>651</v>
      </c>
      <c r="B702" s="32">
        <v>914</v>
      </c>
      <c r="C702" s="82" t="s">
        <v>694</v>
      </c>
      <c r="D702" s="52"/>
      <c r="E702" s="52"/>
      <c r="F702" s="239">
        <f>F703</f>
        <v>2443.1643</v>
      </c>
      <c r="G702" s="239">
        <f>G703</f>
        <v>2443.1643</v>
      </c>
      <c r="H702" s="239">
        <f>H703</f>
        <v>0</v>
      </c>
      <c r="I702" s="239">
        <f>I703</f>
        <v>2442.897</v>
      </c>
      <c r="J702" s="55"/>
      <c r="K702" s="12"/>
    </row>
    <row r="703" spans="1:11" s="6" customFormat="1" ht="20.25">
      <c r="A703" s="91" t="s">
        <v>689</v>
      </c>
      <c r="B703" s="50">
        <v>914</v>
      </c>
      <c r="C703" s="50" t="s">
        <v>694</v>
      </c>
      <c r="D703" s="37" t="s">
        <v>690</v>
      </c>
      <c r="E703" s="50"/>
      <c r="F703" s="240">
        <f>F704</f>
        <v>2443.1643</v>
      </c>
      <c r="G703" s="240">
        <f aca="true" t="shared" si="75" ref="G703:I704">G704</f>
        <v>2443.1643</v>
      </c>
      <c r="H703" s="257">
        <f t="shared" si="75"/>
        <v>0</v>
      </c>
      <c r="I703" s="240">
        <f t="shared" si="75"/>
        <v>2442.897</v>
      </c>
      <c r="J703" s="55"/>
      <c r="K703" s="12"/>
    </row>
    <row r="704" spans="1:11" s="6" customFormat="1" ht="20.25">
      <c r="A704" s="105" t="s">
        <v>693</v>
      </c>
      <c r="B704" s="23">
        <v>914</v>
      </c>
      <c r="C704" s="23" t="s">
        <v>694</v>
      </c>
      <c r="D704" s="23" t="s">
        <v>269</v>
      </c>
      <c r="E704" s="23"/>
      <c r="F704" s="241">
        <f>F705</f>
        <v>2443.1643</v>
      </c>
      <c r="G704" s="241">
        <f t="shared" si="75"/>
        <v>2443.1643</v>
      </c>
      <c r="H704" s="259">
        <f t="shared" si="75"/>
        <v>0</v>
      </c>
      <c r="I704" s="241">
        <f t="shared" si="75"/>
        <v>2442.897</v>
      </c>
      <c r="J704" s="55"/>
      <c r="K704" s="12"/>
    </row>
    <row r="705" spans="1:11" s="6" customFormat="1" ht="12.75">
      <c r="A705" s="101" t="s">
        <v>39</v>
      </c>
      <c r="B705" s="24">
        <v>914</v>
      </c>
      <c r="C705" s="24" t="s">
        <v>694</v>
      </c>
      <c r="D705" s="24" t="s">
        <v>269</v>
      </c>
      <c r="E705" s="24" t="s">
        <v>40</v>
      </c>
      <c r="F705" s="241">
        <v>2443.1643</v>
      </c>
      <c r="G705" s="241">
        <f>F705</f>
        <v>2443.1643</v>
      </c>
      <c r="H705" s="259"/>
      <c r="I705" s="241">
        <v>2442.897</v>
      </c>
      <c r="J705" s="55"/>
      <c r="K705" s="12"/>
    </row>
    <row r="706" spans="1:11" s="6" customFormat="1" ht="40.5">
      <c r="A706" s="356" t="s">
        <v>427</v>
      </c>
      <c r="B706" s="359">
        <v>914</v>
      </c>
      <c r="C706" s="359" t="s">
        <v>695</v>
      </c>
      <c r="D706" s="359" t="s">
        <v>682</v>
      </c>
      <c r="E706" s="359"/>
      <c r="F706" s="357">
        <f>F707</f>
        <v>5844.45</v>
      </c>
      <c r="G706" s="357">
        <f>G707</f>
        <v>5844.45</v>
      </c>
      <c r="H706" s="357">
        <f>H707</f>
        <v>0</v>
      </c>
      <c r="I706" s="357">
        <f>I707</f>
        <v>5755.415</v>
      </c>
      <c r="J706" s="55"/>
      <c r="K706" s="12"/>
    </row>
    <row r="707" spans="1:11" s="6" customFormat="1" ht="12.75">
      <c r="A707" s="101" t="s">
        <v>668</v>
      </c>
      <c r="B707" s="24">
        <v>914</v>
      </c>
      <c r="C707" s="37" t="s">
        <v>695</v>
      </c>
      <c r="D707" s="24" t="s">
        <v>565</v>
      </c>
      <c r="E707" s="24"/>
      <c r="F707" s="241">
        <f>F708</f>
        <v>5844.45</v>
      </c>
      <c r="G707" s="241">
        <f aca="true" t="shared" si="76" ref="G707:I708">G708</f>
        <v>5844.45</v>
      </c>
      <c r="H707" s="259">
        <f t="shared" si="76"/>
        <v>0</v>
      </c>
      <c r="I707" s="241">
        <f t="shared" si="76"/>
        <v>5755.415</v>
      </c>
      <c r="J707" s="55"/>
      <c r="K707" s="12"/>
    </row>
    <row r="708" spans="1:11" s="6" customFormat="1" ht="20.25">
      <c r="A708" s="101" t="s">
        <v>571</v>
      </c>
      <c r="B708" s="24">
        <v>914</v>
      </c>
      <c r="C708" s="37" t="s">
        <v>695</v>
      </c>
      <c r="D708" s="24" t="s">
        <v>566</v>
      </c>
      <c r="E708" s="24"/>
      <c r="F708" s="241">
        <f>F709</f>
        <v>5844.45</v>
      </c>
      <c r="G708" s="241">
        <f t="shared" si="76"/>
        <v>5844.45</v>
      </c>
      <c r="H708" s="259">
        <f t="shared" si="76"/>
        <v>0</v>
      </c>
      <c r="I708" s="241">
        <f t="shared" si="76"/>
        <v>5755.415</v>
      </c>
      <c r="J708" s="55"/>
      <c r="K708" s="12"/>
    </row>
    <row r="709" spans="1:11" s="6" customFormat="1" ht="11.25">
      <c r="A709" s="101" t="s">
        <v>39</v>
      </c>
      <c r="B709" s="24">
        <v>914</v>
      </c>
      <c r="C709" s="37" t="s">
        <v>695</v>
      </c>
      <c r="D709" s="24" t="s">
        <v>566</v>
      </c>
      <c r="E709" s="24" t="s">
        <v>40</v>
      </c>
      <c r="F709" s="241">
        <v>5844.45</v>
      </c>
      <c r="G709" s="241">
        <f>F709</f>
        <v>5844.45</v>
      </c>
      <c r="H709" s="259"/>
      <c r="I709" s="241">
        <v>5755.415</v>
      </c>
      <c r="J709" s="9"/>
      <c r="K709" s="9"/>
    </row>
    <row r="710" spans="1:10" s="19" customFormat="1" ht="12.75">
      <c r="A710" s="104" t="s">
        <v>711</v>
      </c>
      <c r="B710" s="23">
        <v>914</v>
      </c>
      <c r="C710" s="50" t="s">
        <v>712</v>
      </c>
      <c r="D710" s="23"/>
      <c r="E710" s="23"/>
      <c r="F710" s="241">
        <f>F711</f>
        <v>405.41999999999996</v>
      </c>
      <c r="G710" s="241">
        <f>G711</f>
        <v>0</v>
      </c>
      <c r="H710" s="259">
        <f>H711</f>
        <v>404.91999999999996</v>
      </c>
      <c r="I710" s="241">
        <f>I711</f>
        <v>405.4</v>
      </c>
      <c r="J710" s="74"/>
    </row>
    <row r="711" spans="1:10" s="19" customFormat="1" ht="12.75">
      <c r="A711" s="181" t="s">
        <v>81</v>
      </c>
      <c r="B711" s="23">
        <v>914</v>
      </c>
      <c r="C711" s="50" t="s">
        <v>712</v>
      </c>
      <c r="D711" s="37" t="s">
        <v>713</v>
      </c>
      <c r="E711" s="23"/>
      <c r="F711" s="241">
        <f>F713+F716</f>
        <v>405.41999999999996</v>
      </c>
      <c r="G711" s="241">
        <f>G713+G716</f>
        <v>0</v>
      </c>
      <c r="H711" s="259">
        <f>H713+H716</f>
        <v>404.91999999999996</v>
      </c>
      <c r="I711" s="241">
        <v>405.4</v>
      </c>
      <c r="J711" s="74"/>
    </row>
    <row r="712" spans="1:10" s="19" customFormat="1" ht="12.75">
      <c r="A712" s="103" t="s">
        <v>757</v>
      </c>
      <c r="B712" s="23">
        <v>914</v>
      </c>
      <c r="C712" s="50"/>
      <c r="D712" s="37"/>
      <c r="E712" s="23"/>
      <c r="F712" s="241"/>
      <c r="G712" s="241"/>
      <c r="H712" s="259"/>
      <c r="I712" s="241"/>
      <c r="J712" s="74"/>
    </row>
    <row r="713" spans="1:10" s="19" customFormat="1" ht="20.25">
      <c r="A713" s="105" t="s">
        <v>174</v>
      </c>
      <c r="B713" s="23">
        <v>914</v>
      </c>
      <c r="C713" s="50" t="s">
        <v>712</v>
      </c>
      <c r="D713" s="37" t="s">
        <v>175</v>
      </c>
      <c r="E713" s="36"/>
      <c r="F713" s="254">
        <f aca="true" t="shared" si="77" ref="F713:I714">F714</f>
        <v>8.9</v>
      </c>
      <c r="G713" s="254">
        <f t="shared" si="77"/>
        <v>0</v>
      </c>
      <c r="H713" s="265">
        <f t="shared" si="77"/>
        <v>8.4</v>
      </c>
      <c r="I713" s="254">
        <f t="shared" si="77"/>
        <v>8.88</v>
      </c>
      <c r="J713" s="74"/>
    </row>
    <row r="714" spans="1:10" s="19" customFormat="1" ht="20.25">
      <c r="A714" s="105" t="s">
        <v>176</v>
      </c>
      <c r="B714" s="23">
        <v>914</v>
      </c>
      <c r="C714" s="50" t="s">
        <v>712</v>
      </c>
      <c r="D714" s="37" t="s">
        <v>177</v>
      </c>
      <c r="E714" s="36"/>
      <c r="F714" s="254">
        <f t="shared" si="77"/>
        <v>8.9</v>
      </c>
      <c r="G714" s="254">
        <f t="shared" si="77"/>
        <v>0</v>
      </c>
      <c r="H714" s="265">
        <f t="shared" si="77"/>
        <v>8.4</v>
      </c>
      <c r="I714" s="254">
        <f t="shared" si="77"/>
        <v>8.88</v>
      </c>
      <c r="J714" s="74"/>
    </row>
    <row r="715" spans="1:10" s="19" customFormat="1" ht="12.75">
      <c r="A715" s="105" t="s">
        <v>66</v>
      </c>
      <c r="B715" s="23">
        <v>914</v>
      </c>
      <c r="C715" s="50" t="s">
        <v>712</v>
      </c>
      <c r="D715" s="37" t="s">
        <v>177</v>
      </c>
      <c r="E715" s="36" t="s">
        <v>67</v>
      </c>
      <c r="F715" s="254">
        <v>8.9</v>
      </c>
      <c r="G715" s="254"/>
      <c r="H715" s="265">
        <f>8+0.3+0.1</f>
        <v>8.4</v>
      </c>
      <c r="I715" s="254">
        <v>8.88</v>
      </c>
      <c r="J715" s="74"/>
    </row>
    <row r="716" spans="1:10" s="19" customFormat="1" ht="20.25">
      <c r="A716" s="105" t="s">
        <v>178</v>
      </c>
      <c r="B716" s="23">
        <v>914</v>
      </c>
      <c r="C716" s="50" t="s">
        <v>712</v>
      </c>
      <c r="D716" s="37" t="s">
        <v>179</v>
      </c>
      <c r="E716" s="36"/>
      <c r="F716" s="254">
        <f aca="true" t="shared" si="78" ref="F716:I717">F717</f>
        <v>396.52</v>
      </c>
      <c r="G716" s="254">
        <f t="shared" si="78"/>
        <v>0</v>
      </c>
      <c r="H716" s="265">
        <f t="shared" si="78"/>
        <v>396.52</v>
      </c>
      <c r="I716" s="254">
        <f t="shared" si="78"/>
        <v>211.672</v>
      </c>
      <c r="J716" s="74"/>
    </row>
    <row r="717" spans="1:10" s="19" customFormat="1" ht="12.75">
      <c r="A717" s="105" t="s">
        <v>180</v>
      </c>
      <c r="B717" s="23">
        <v>914</v>
      </c>
      <c r="C717" s="50" t="s">
        <v>712</v>
      </c>
      <c r="D717" s="37" t="s">
        <v>181</v>
      </c>
      <c r="E717" s="36"/>
      <c r="F717" s="254">
        <f t="shared" si="78"/>
        <v>396.52</v>
      </c>
      <c r="G717" s="254">
        <f t="shared" si="78"/>
        <v>0</v>
      </c>
      <c r="H717" s="265">
        <f t="shared" si="78"/>
        <v>396.52</v>
      </c>
      <c r="I717" s="254">
        <f t="shared" si="78"/>
        <v>211.672</v>
      </c>
      <c r="J717" s="74"/>
    </row>
    <row r="718" spans="1:10" s="19" customFormat="1" ht="12.75">
      <c r="A718" s="105" t="s">
        <v>66</v>
      </c>
      <c r="B718" s="23">
        <v>914</v>
      </c>
      <c r="C718" s="50" t="s">
        <v>712</v>
      </c>
      <c r="D718" s="37" t="s">
        <v>181</v>
      </c>
      <c r="E718" s="36" t="s">
        <v>67</v>
      </c>
      <c r="F718" s="254">
        <v>396.52</v>
      </c>
      <c r="G718" s="254"/>
      <c r="H718" s="265">
        <f>F718</f>
        <v>396.52</v>
      </c>
      <c r="I718" s="254">
        <v>211.672</v>
      </c>
      <c r="J718" s="74"/>
    </row>
    <row r="719" spans="1:10" s="19" customFormat="1" ht="18.75">
      <c r="A719" s="27" t="s">
        <v>616</v>
      </c>
      <c r="B719" s="34">
        <v>914</v>
      </c>
      <c r="C719" s="33" t="s">
        <v>715</v>
      </c>
      <c r="D719" s="29" t="s">
        <v>617</v>
      </c>
      <c r="E719" s="29">
        <v>482</v>
      </c>
      <c r="F719" s="36">
        <f>40</f>
        <v>40</v>
      </c>
      <c r="G719" s="254"/>
      <c r="H719" s="265"/>
      <c r="I719" s="254">
        <v>40</v>
      </c>
      <c r="J719" s="74"/>
    </row>
    <row r="720" spans="1:10" s="19" customFormat="1" ht="39">
      <c r="A720" s="86" t="s">
        <v>202</v>
      </c>
      <c r="B720" s="72">
        <v>915</v>
      </c>
      <c r="C720" s="77"/>
      <c r="D720" s="77"/>
      <c r="E720" s="77"/>
      <c r="F720" s="223">
        <f>F722</f>
        <v>37345.4901</v>
      </c>
      <c r="G720" s="223">
        <f>G722</f>
        <v>31490.1646</v>
      </c>
      <c r="H720" s="223">
        <f>H722</f>
        <v>5855.3255</v>
      </c>
      <c r="I720" s="223">
        <f>I722</f>
        <v>37344.965000000004</v>
      </c>
      <c r="J720" s="74"/>
    </row>
    <row r="721" spans="1:9" s="87" customFormat="1" ht="12.75">
      <c r="A721" s="79" t="s">
        <v>754</v>
      </c>
      <c r="B721" s="79"/>
      <c r="C721" s="37"/>
      <c r="D721" s="73"/>
      <c r="E721" s="73"/>
      <c r="F721" s="268"/>
      <c r="G721" s="268"/>
      <c r="H721" s="293"/>
      <c r="I721" s="268"/>
    </row>
    <row r="722" spans="1:11" s="10" customFormat="1" ht="12.75">
      <c r="A722" s="114" t="s">
        <v>526</v>
      </c>
      <c r="B722" s="47">
        <v>915</v>
      </c>
      <c r="C722" s="47" t="s">
        <v>670</v>
      </c>
      <c r="D722" s="29"/>
      <c r="E722" s="220"/>
      <c r="F722" s="289">
        <f>F723</f>
        <v>37345.4901</v>
      </c>
      <c r="G722" s="289">
        <f>G723</f>
        <v>31490.1646</v>
      </c>
      <c r="H722" s="339">
        <f>H723</f>
        <v>5855.3255</v>
      </c>
      <c r="I722" s="289">
        <f>I723</f>
        <v>37344.965000000004</v>
      </c>
      <c r="J722" s="44"/>
      <c r="K722" s="1"/>
    </row>
    <row r="723" spans="1:11" s="13" customFormat="1" ht="12.75">
      <c r="A723" s="104" t="s">
        <v>678</v>
      </c>
      <c r="B723" s="112">
        <v>915</v>
      </c>
      <c r="C723" s="31" t="s">
        <v>679</v>
      </c>
      <c r="D723" s="31"/>
      <c r="E723" s="31"/>
      <c r="F723" s="268">
        <f>F724+F733+F736</f>
        <v>37345.4901</v>
      </c>
      <c r="G723" s="268">
        <f>G724+G733+G736</f>
        <v>31490.1646</v>
      </c>
      <c r="H723" s="268">
        <f>H724+H733+H736</f>
        <v>5855.3255</v>
      </c>
      <c r="I723" s="268">
        <f>I724+I733+I736</f>
        <v>37344.965000000004</v>
      </c>
      <c r="J723" s="85"/>
      <c r="K723" s="9"/>
    </row>
    <row r="724" spans="1:9" s="87" customFormat="1" ht="9.75">
      <c r="A724" s="91" t="s">
        <v>560</v>
      </c>
      <c r="B724" s="92">
        <v>915</v>
      </c>
      <c r="C724" s="50" t="s">
        <v>679</v>
      </c>
      <c r="D724" s="50" t="s">
        <v>561</v>
      </c>
      <c r="E724" s="50"/>
      <c r="F724" s="242">
        <f>F725+F731</f>
        <v>31490.1646</v>
      </c>
      <c r="G724" s="242">
        <f>G725+G731</f>
        <v>31490.1646</v>
      </c>
      <c r="H724" s="242">
        <f>H725+H731</f>
        <v>0</v>
      </c>
      <c r="I724" s="242">
        <f>I725+I731</f>
        <v>31490.165</v>
      </c>
    </row>
    <row r="725" spans="1:11" s="9" customFormat="1" ht="11.25">
      <c r="A725" s="101" t="s">
        <v>668</v>
      </c>
      <c r="B725" s="23">
        <v>915</v>
      </c>
      <c r="C725" s="23" t="s">
        <v>679</v>
      </c>
      <c r="D725" s="50" t="s">
        <v>562</v>
      </c>
      <c r="E725" s="24"/>
      <c r="F725" s="242">
        <f>F726+F728</f>
        <v>31419.2376</v>
      </c>
      <c r="G725" s="242">
        <f>G726+G728</f>
        <v>31419.2376</v>
      </c>
      <c r="H725" s="242">
        <f>H726+H728</f>
        <v>0</v>
      </c>
      <c r="I725" s="242">
        <f>I726+I728</f>
        <v>31419.238</v>
      </c>
      <c r="J725" s="62"/>
      <c r="K725" s="7"/>
    </row>
    <row r="726" spans="1:10" s="19" customFormat="1" ht="20.25">
      <c r="A726" s="101" t="s">
        <v>772</v>
      </c>
      <c r="B726" s="23">
        <v>915</v>
      </c>
      <c r="C726" s="23" t="s">
        <v>679</v>
      </c>
      <c r="D726" s="50" t="s">
        <v>563</v>
      </c>
      <c r="E726" s="24"/>
      <c r="F726" s="242">
        <f>F727</f>
        <v>31411.2376</v>
      </c>
      <c r="G726" s="242">
        <f>G727</f>
        <v>31411.2376</v>
      </c>
      <c r="H726" s="256">
        <f>H727</f>
        <v>0</v>
      </c>
      <c r="I726" s="242">
        <f>I727</f>
        <v>31411.238</v>
      </c>
      <c r="J726" s="74"/>
    </row>
    <row r="727" spans="1:10" s="19" customFormat="1" ht="12.75">
      <c r="A727" s="101" t="s">
        <v>39</v>
      </c>
      <c r="B727" s="23">
        <v>915</v>
      </c>
      <c r="C727" s="23" t="s">
        <v>679</v>
      </c>
      <c r="D727" s="50" t="s">
        <v>563</v>
      </c>
      <c r="E727" s="29" t="s">
        <v>40</v>
      </c>
      <c r="F727" s="242">
        <v>31411.2376</v>
      </c>
      <c r="G727" s="242">
        <f>F727</f>
        <v>31411.2376</v>
      </c>
      <c r="H727" s="256"/>
      <c r="I727" s="242">
        <v>31411.238</v>
      </c>
      <c r="J727" s="74"/>
    </row>
    <row r="728" spans="1:10" s="19" customFormat="1" ht="30">
      <c r="A728" s="91" t="s">
        <v>12</v>
      </c>
      <c r="B728" s="23">
        <v>915</v>
      </c>
      <c r="C728" s="23" t="s">
        <v>679</v>
      </c>
      <c r="D728" s="50" t="s">
        <v>279</v>
      </c>
      <c r="E728" s="23"/>
      <c r="F728" s="242">
        <f>F729</f>
        <v>8</v>
      </c>
      <c r="G728" s="242">
        <f>G729</f>
        <v>8</v>
      </c>
      <c r="H728" s="256">
        <f>H729</f>
        <v>0</v>
      </c>
      <c r="I728" s="242">
        <f>I729</f>
        <v>8</v>
      </c>
      <c r="J728" s="74"/>
    </row>
    <row r="729" spans="1:10" s="19" customFormat="1" ht="12.75">
      <c r="A729" s="101" t="s">
        <v>39</v>
      </c>
      <c r="B729" s="92">
        <v>915</v>
      </c>
      <c r="C729" s="23" t="s">
        <v>679</v>
      </c>
      <c r="D729" s="50" t="s">
        <v>279</v>
      </c>
      <c r="E729" s="29" t="s">
        <v>40</v>
      </c>
      <c r="F729" s="240">
        <v>8</v>
      </c>
      <c r="G729" s="240">
        <f>8</f>
        <v>8</v>
      </c>
      <c r="H729" s="257"/>
      <c r="I729" s="240">
        <v>8</v>
      </c>
      <c r="J729" s="74"/>
    </row>
    <row r="730" spans="1:10" s="19" customFormat="1" ht="12.75">
      <c r="A730" s="101" t="s">
        <v>315</v>
      </c>
      <c r="B730" s="23">
        <v>915</v>
      </c>
      <c r="C730" s="23" t="s">
        <v>679</v>
      </c>
      <c r="D730" s="50" t="s">
        <v>562</v>
      </c>
      <c r="E730" s="24"/>
      <c r="F730" s="241">
        <f>F731</f>
        <v>70.927</v>
      </c>
      <c r="G730" s="241">
        <f aca="true" t="shared" si="79" ref="G730:I731">G731</f>
        <v>70.927</v>
      </c>
      <c r="H730" s="259">
        <f t="shared" si="79"/>
        <v>0</v>
      </c>
      <c r="I730" s="241">
        <f t="shared" si="79"/>
        <v>70.927</v>
      </c>
      <c r="J730" s="74"/>
    </row>
    <row r="731" spans="1:10" s="19" customFormat="1" ht="20.25">
      <c r="A731" s="101" t="s">
        <v>321</v>
      </c>
      <c r="B731" s="23">
        <v>915</v>
      </c>
      <c r="C731" s="23" t="s">
        <v>679</v>
      </c>
      <c r="D731" s="50" t="s">
        <v>286</v>
      </c>
      <c r="E731" s="24"/>
      <c r="F731" s="241">
        <f>F732</f>
        <v>70.927</v>
      </c>
      <c r="G731" s="241">
        <f t="shared" si="79"/>
        <v>70.927</v>
      </c>
      <c r="H731" s="259">
        <f t="shared" si="79"/>
        <v>0</v>
      </c>
      <c r="I731" s="241">
        <f t="shared" si="79"/>
        <v>70.927</v>
      </c>
      <c r="J731" s="74"/>
    </row>
    <row r="732" spans="1:10" s="19" customFormat="1" ht="12.75">
      <c r="A732" s="101" t="s">
        <v>39</v>
      </c>
      <c r="B732" s="92">
        <v>915</v>
      </c>
      <c r="C732" s="23" t="s">
        <v>679</v>
      </c>
      <c r="D732" s="50" t="s">
        <v>286</v>
      </c>
      <c r="E732" s="29" t="s">
        <v>40</v>
      </c>
      <c r="F732" s="241">
        <v>70.927</v>
      </c>
      <c r="G732" s="241">
        <f>F732</f>
        <v>70.927</v>
      </c>
      <c r="H732" s="257"/>
      <c r="I732" s="240">
        <v>70.927</v>
      </c>
      <c r="J732" s="74"/>
    </row>
    <row r="733" spans="1:10" s="19" customFormat="1" ht="12.75">
      <c r="A733" s="101" t="s">
        <v>481</v>
      </c>
      <c r="B733" s="92">
        <v>915</v>
      </c>
      <c r="C733" s="23" t="s">
        <v>679</v>
      </c>
      <c r="D733" s="24"/>
      <c r="E733" s="23"/>
      <c r="F733" s="241">
        <f aca="true" t="shared" si="80" ref="F733:I734">F734</f>
        <v>638.9</v>
      </c>
      <c r="G733" s="241">
        <f t="shared" si="80"/>
        <v>0</v>
      </c>
      <c r="H733" s="259">
        <f t="shared" si="80"/>
        <v>638.9</v>
      </c>
      <c r="I733" s="241">
        <f t="shared" si="80"/>
        <v>638.375</v>
      </c>
      <c r="J733" s="74"/>
    </row>
    <row r="734" spans="1:10" s="19" customFormat="1" ht="20.25">
      <c r="A734" s="101" t="s">
        <v>482</v>
      </c>
      <c r="B734" s="92">
        <v>915</v>
      </c>
      <c r="C734" s="23" t="s">
        <v>679</v>
      </c>
      <c r="D734" s="50">
        <v>5227200</v>
      </c>
      <c r="E734" s="23"/>
      <c r="F734" s="241">
        <f t="shared" si="80"/>
        <v>638.9</v>
      </c>
      <c r="G734" s="241">
        <f t="shared" si="80"/>
        <v>0</v>
      </c>
      <c r="H734" s="259">
        <f t="shared" si="80"/>
        <v>638.9</v>
      </c>
      <c r="I734" s="241">
        <f t="shared" si="80"/>
        <v>638.375</v>
      </c>
      <c r="J734" s="74"/>
    </row>
    <row r="735" spans="1:10" s="19" customFormat="1" ht="12.75">
      <c r="A735" s="105" t="s">
        <v>26</v>
      </c>
      <c r="B735" s="92">
        <v>915</v>
      </c>
      <c r="C735" s="23" t="s">
        <v>679</v>
      </c>
      <c r="D735" s="50">
        <v>5227202</v>
      </c>
      <c r="E735" s="23">
        <v>500</v>
      </c>
      <c r="F735" s="241">
        <v>638.9</v>
      </c>
      <c r="G735" s="241"/>
      <c r="H735" s="259">
        <f>F735</f>
        <v>638.9</v>
      </c>
      <c r="I735" s="241">
        <v>638.375</v>
      </c>
      <c r="J735" s="74"/>
    </row>
    <row r="736" spans="1:10" s="19" customFormat="1" ht="30">
      <c r="A736" s="101" t="s">
        <v>428</v>
      </c>
      <c r="B736" s="92">
        <v>915</v>
      </c>
      <c r="C736" s="23" t="s">
        <v>679</v>
      </c>
      <c r="D736" s="50" t="s">
        <v>429</v>
      </c>
      <c r="E736" s="29"/>
      <c r="F736" s="241">
        <f>F737</f>
        <v>5216.4255</v>
      </c>
      <c r="G736" s="241">
        <f>G737</f>
        <v>0</v>
      </c>
      <c r="H736" s="259">
        <f>H737</f>
        <v>5216.4255</v>
      </c>
      <c r="I736" s="241">
        <f>I737</f>
        <v>5216.425</v>
      </c>
      <c r="J736" s="74"/>
    </row>
    <row r="737" spans="1:10" s="19" customFormat="1" ht="12.75">
      <c r="A737" s="101" t="s">
        <v>39</v>
      </c>
      <c r="B737" s="92">
        <v>915</v>
      </c>
      <c r="C737" s="23" t="s">
        <v>679</v>
      </c>
      <c r="D737" s="50" t="s">
        <v>429</v>
      </c>
      <c r="E737" s="29" t="s">
        <v>40</v>
      </c>
      <c r="F737" s="241">
        <v>5216.4255</v>
      </c>
      <c r="G737" s="241"/>
      <c r="H737" s="259">
        <f>F737</f>
        <v>5216.4255</v>
      </c>
      <c r="I737" s="241">
        <v>5216.425</v>
      </c>
      <c r="J737" s="74"/>
    </row>
    <row r="738" spans="1:10" s="19" customFormat="1" ht="39">
      <c r="A738" s="86" t="s">
        <v>210</v>
      </c>
      <c r="B738" s="72">
        <v>916</v>
      </c>
      <c r="C738" s="77"/>
      <c r="D738" s="77"/>
      <c r="E738" s="77"/>
      <c r="F738" s="223">
        <f>F740+F751+F764</f>
        <v>121191.70000000001</v>
      </c>
      <c r="G738" s="223" t="e">
        <f>G740+G751+G764</f>
        <v>#REF!</v>
      </c>
      <c r="H738" s="223" t="e">
        <f>H740+H751+H764</f>
        <v>#REF!</v>
      </c>
      <c r="I738" s="223">
        <f>I740+I751+I764</f>
        <v>114295.834</v>
      </c>
      <c r="J738" s="74"/>
    </row>
    <row r="739" spans="1:10" s="19" customFormat="1" ht="12.75">
      <c r="A739" s="79" t="s">
        <v>754</v>
      </c>
      <c r="B739" s="79"/>
      <c r="C739" s="37"/>
      <c r="D739" s="73"/>
      <c r="E739" s="73"/>
      <c r="F739" s="268"/>
      <c r="G739" s="268"/>
      <c r="H739" s="293"/>
      <c r="I739" s="268"/>
      <c r="J739" s="74"/>
    </row>
    <row r="740" spans="1:10" s="19" customFormat="1" ht="12.75">
      <c r="A740" s="114" t="s">
        <v>526</v>
      </c>
      <c r="B740" s="47">
        <v>916</v>
      </c>
      <c r="C740" s="47" t="s">
        <v>670</v>
      </c>
      <c r="D740" s="47"/>
      <c r="E740" s="80"/>
      <c r="F740" s="242">
        <f>F741</f>
        <v>54606.714</v>
      </c>
      <c r="G740" s="242" t="e">
        <f>G741</f>
        <v>#REF!</v>
      </c>
      <c r="H740" s="256" t="e">
        <f>H741</f>
        <v>#REF!</v>
      </c>
      <c r="I740" s="242">
        <f>I741</f>
        <v>52018.67</v>
      </c>
      <c r="J740" s="74"/>
    </row>
    <row r="741" spans="1:10" s="19" customFormat="1" ht="12.75">
      <c r="A741" s="109" t="s">
        <v>646</v>
      </c>
      <c r="B741" s="32">
        <v>916</v>
      </c>
      <c r="C741" s="31" t="s">
        <v>672</v>
      </c>
      <c r="D741" s="32"/>
      <c r="E741" s="80"/>
      <c r="F741" s="242">
        <f>F742+F749</f>
        <v>54606.714</v>
      </c>
      <c r="G741" s="242" t="e">
        <f>G742+G749</f>
        <v>#REF!</v>
      </c>
      <c r="H741" s="242" t="e">
        <f>H742+H749</f>
        <v>#REF!</v>
      </c>
      <c r="I741" s="242">
        <f>I742+I749</f>
        <v>52018.67</v>
      </c>
      <c r="J741" s="74"/>
    </row>
    <row r="742" spans="1:10" s="19" customFormat="1" ht="12.75">
      <c r="A742" s="91" t="s">
        <v>648</v>
      </c>
      <c r="B742" s="50">
        <v>916</v>
      </c>
      <c r="C742" s="50" t="s">
        <v>672</v>
      </c>
      <c r="D742" s="50" t="s">
        <v>676</v>
      </c>
      <c r="E742" s="50"/>
      <c r="F742" s="242">
        <f>F743+F746</f>
        <v>54349.714</v>
      </c>
      <c r="G742" s="242">
        <f>G743+G746</f>
        <v>54349.714</v>
      </c>
      <c r="H742" s="256">
        <f>H743+H746</f>
        <v>0</v>
      </c>
      <c r="I742" s="242">
        <f>I743+I746</f>
        <v>51761.67</v>
      </c>
      <c r="J742" s="74"/>
    </row>
    <row r="743" spans="1:10" s="19" customFormat="1" ht="12.75">
      <c r="A743" s="101" t="s">
        <v>35</v>
      </c>
      <c r="B743" s="50">
        <v>916</v>
      </c>
      <c r="C743" s="50" t="s">
        <v>672</v>
      </c>
      <c r="D743" s="50" t="s">
        <v>540</v>
      </c>
      <c r="E743" s="50"/>
      <c r="F743" s="242">
        <f>F744</f>
        <v>54167.584</v>
      </c>
      <c r="G743" s="242">
        <f aca="true" t="shared" si="81" ref="G743:I744">G744</f>
        <v>54167.584</v>
      </c>
      <c r="H743" s="256">
        <f t="shared" si="81"/>
        <v>0</v>
      </c>
      <c r="I743" s="242">
        <f>I744</f>
        <v>51579.54</v>
      </c>
      <c r="J743" s="74"/>
    </row>
    <row r="744" spans="1:10" s="19" customFormat="1" ht="30">
      <c r="A744" s="101" t="s">
        <v>549</v>
      </c>
      <c r="B744" s="50">
        <v>916</v>
      </c>
      <c r="C744" s="23" t="s">
        <v>672</v>
      </c>
      <c r="D744" s="50" t="s">
        <v>550</v>
      </c>
      <c r="E744" s="24"/>
      <c r="F744" s="242">
        <f>F745</f>
        <v>54167.584</v>
      </c>
      <c r="G744" s="242">
        <f t="shared" si="81"/>
        <v>54167.584</v>
      </c>
      <c r="H744" s="256">
        <f t="shared" si="81"/>
        <v>0</v>
      </c>
      <c r="I744" s="242">
        <f t="shared" si="81"/>
        <v>51579.54</v>
      </c>
      <c r="J744" s="74"/>
    </row>
    <row r="745" spans="1:10" s="19" customFormat="1" ht="12.75">
      <c r="A745" s="101" t="s">
        <v>39</v>
      </c>
      <c r="B745" s="50">
        <v>916</v>
      </c>
      <c r="C745" s="23" t="s">
        <v>672</v>
      </c>
      <c r="D745" s="50" t="s">
        <v>550</v>
      </c>
      <c r="E745" s="24" t="s">
        <v>40</v>
      </c>
      <c r="F745" s="242">
        <v>54167.584</v>
      </c>
      <c r="G745" s="242">
        <f>F745</f>
        <v>54167.584</v>
      </c>
      <c r="H745" s="256"/>
      <c r="I745" s="242">
        <v>51579.54</v>
      </c>
      <c r="J745" s="74"/>
    </row>
    <row r="746" spans="1:10" s="19" customFormat="1" ht="12.75">
      <c r="A746" s="101" t="s">
        <v>320</v>
      </c>
      <c r="B746" s="50">
        <v>916</v>
      </c>
      <c r="C746" s="50" t="s">
        <v>672</v>
      </c>
      <c r="D746" s="50" t="s">
        <v>245</v>
      </c>
      <c r="E746" s="50"/>
      <c r="F746" s="241">
        <f>F747</f>
        <v>182.13</v>
      </c>
      <c r="G746" s="241">
        <f aca="true" t="shared" si="82" ref="G746:I747">G747</f>
        <v>182.13</v>
      </c>
      <c r="H746" s="259">
        <f t="shared" si="82"/>
        <v>0</v>
      </c>
      <c r="I746" s="241">
        <f t="shared" si="82"/>
        <v>182.13</v>
      </c>
      <c r="J746" s="74"/>
    </row>
    <row r="747" spans="1:10" s="19" customFormat="1" ht="20.25">
      <c r="A747" s="101" t="s">
        <v>321</v>
      </c>
      <c r="B747" s="50">
        <v>916</v>
      </c>
      <c r="C747" s="23" t="s">
        <v>672</v>
      </c>
      <c r="D747" s="50" t="s">
        <v>246</v>
      </c>
      <c r="E747" s="24"/>
      <c r="F747" s="241">
        <f>F748</f>
        <v>182.13</v>
      </c>
      <c r="G747" s="241">
        <f t="shared" si="82"/>
        <v>182.13</v>
      </c>
      <c r="H747" s="259">
        <f t="shared" si="82"/>
        <v>0</v>
      </c>
      <c r="I747" s="241">
        <f t="shared" si="82"/>
        <v>182.13</v>
      </c>
      <c r="J747" s="74"/>
    </row>
    <row r="748" spans="1:10" s="19" customFormat="1" ht="12.75">
      <c r="A748" s="101" t="s">
        <v>39</v>
      </c>
      <c r="B748" s="50">
        <v>916</v>
      </c>
      <c r="C748" s="23" t="s">
        <v>672</v>
      </c>
      <c r="D748" s="50" t="s">
        <v>246</v>
      </c>
      <c r="E748" s="24" t="s">
        <v>40</v>
      </c>
      <c r="F748" s="241">
        <v>182.13</v>
      </c>
      <c r="G748" s="241">
        <f>F748</f>
        <v>182.13</v>
      </c>
      <c r="H748" s="261"/>
      <c r="I748" s="247">
        <v>182.13</v>
      </c>
      <c r="J748" s="74"/>
    </row>
    <row r="749" spans="1:10" s="19" customFormat="1" ht="30">
      <c r="A749" s="101" t="s">
        <v>428</v>
      </c>
      <c r="B749" s="50">
        <v>916</v>
      </c>
      <c r="C749" s="23" t="s">
        <v>672</v>
      </c>
      <c r="D749" s="50" t="s">
        <v>429</v>
      </c>
      <c r="E749" s="29"/>
      <c r="F749" s="241">
        <f>F750</f>
        <v>257</v>
      </c>
      <c r="G749" s="241" t="e">
        <f>G750</f>
        <v>#REF!</v>
      </c>
      <c r="H749" s="259" t="e">
        <f>H750</f>
        <v>#REF!</v>
      </c>
      <c r="I749" s="241">
        <f>I750</f>
        <v>257</v>
      </c>
      <c r="J749" s="74"/>
    </row>
    <row r="750" spans="1:10" s="19" customFormat="1" ht="12.75">
      <c r="A750" s="101" t="s">
        <v>39</v>
      </c>
      <c r="B750" s="50">
        <v>916</v>
      </c>
      <c r="C750" s="23" t="s">
        <v>672</v>
      </c>
      <c r="D750" s="50" t="s">
        <v>429</v>
      </c>
      <c r="E750" s="29" t="s">
        <v>40</v>
      </c>
      <c r="F750" s="241">
        <v>257</v>
      </c>
      <c r="G750" s="241" t="e">
        <f>#REF!</f>
        <v>#REF!</v>
      </c>
      <c r="H750" s="259" t="e">
        <f>#REF!</f>
        <v>#REF!</v>
      </c>
      <c r="I750" s="241">
        <v>257</v>
      </c>
      <c r="J750" s="74"/>
    </row>
    <row r="751" spans="1:10" s="340" customFormat="1" ht="14.25">
      <c r="A751" s="140" t="s">
        <v>591</v>
      </c>
      <c r="B751" s="141">
        <v>916</v>
      </c>
      <c r="C751" s="141">
        <v>1101</v>
      </c>
      <c r="D751" s="141"/>
      <c r="E751" s="141"/>
      <c r="F751" s="281">
        <f>F752+F761</f>
        <v>66544.986</v>
      </c>
      <c r="G751" s="281">
        <f>G752+G761</f>
        <v>57544.986</v>
      </c>
      <c r="H751" s="337">
        <f>H752+H761</f>
        <v>9000</v>
      </c>
      <c r="I751" s="281">
        <f>I752+I761</f>
        <v>62237.164000000004</v>
      </c>
      <c r="J751" s="192"/>
    </row>
    <row r="752" spans="1:10" s="19" customFormat="1" ht="20.25">
      <c r="A752" s="91" t="s">
        <v>746</v>
      </c>
      <c r="B752" s="50">
        <v>916</v>
      </c>
      <c r="C752" s="50">
        <v>1101</v>
      </c>
      <c r="D752" s="50" t="s">
        <v>747</v>
      </c>
      <c r="E752" s="50"/>
      <c r="F752" s="242">
        <f>F753+F756+F758</f>
        <v>57544.986</v>
      </c>
      <c r="G752" s="242">
        <f>G753+G756+G758</f>
        <v>57544.986</v>
      </c>
      <c r="H752" s="256">
        <f>H753+H756+H758</f>
        <v>0</v>
      </c>
      <c r="I752" s="242">
        <f>I753+I756+I758</f>
        <v>53237.377</v>
      </c>
      <c r="J752" s="74"/>
    </row>
    <row r="753" spans="1:10" s="19" customFormat="1" ht="20.25">
      <c r="A753" s="105" t="s">
        <v>592</v>
      </c>
      <c r="B753" s="23">
        <v>916</v>
      </c>
      <c r="C753" s="50">
        <v>1101</v>
      </c>
      <c r="D753" s="23" t="s">
        <v>593</v>
      </c>
      <c r="E753" s="23"/>
      <c r="F753" s="247">
        <f>F754</f>
        <v>56533.575</v>
      </c>
      <c r="G753" s="247">
        <f aca="true" t="shared" si="83" ref="G753:I754">G754</f>
        <v>56533.575</v>
      </c>
      <c r="H753" s="261">
        <f t="shared" si="83"/>
        <v>0</v>
      </c>
      <c r="I753" s="247">
        <f t="shared" si="83"/>
        <v>52225.966</v>
      </c>
      <c r="J753" s="74"/>
    </row>
    <row r="754" spans="1:10" s="19" customFormat="1" ht="20.25">
      <c r="A754" s="101" t="s">
        <v>571</v>
      </c>
      <c r="B754" s="23">
        <v>916</v>
      </c>
      <c r="C754" s="50">
        <v>1101</v>
      </c>
      <c r="D754" s="23" t="s">
        <v>594</v>
      </c>
      <c r="E754" s="23"/>
      <c r="F754" s="247">
        <f>F755</f>
        <v>56533.575</v>
      </c>
      <c r="G754" s="247">
        <f t="shared" si="83"/>
        <v>56533.575</v>
      </c>
      <c r="H754" s="261">
        <f t="shared" si="83"/>
        <v>0</v>
      </c>
      <c r="I754" s="247">
        <f t="shared" si="83"/>
        <v>52225.966</v>
      </c>
      <c r="J754" s="74"/>
    </row>
    <row r="755" spans="1:10" s="19" customFormat="1" ht="12.75">
      <c r="A755" s="101" t="s">
        <v>39</v>
      </c>
      <c r="B755" s="23">
        <v>916</v>
      </c>
      <c r="C755" s="50">
        <v>1101</v>
      </c>
      <c r="D755" s="23" t="s">
        <v>594</v>
      </c>
      <c r="E755" s="23" t="s">
        <v>40</v>
      </c>
      <c r="F755" s="247">
        <v>56533.575</v>
      </c>
      <c r="G755" s="247">
        <f>F755</f>
        <v>56533.575</v>
      </c>
      <c r="H755" s="261"/>
      <c r="I755" s="247">
        <v>52225.966</v>
      </c>
      <c r="J755" s="74"/>
    </row>
    <row r="756" spans="1:10" s="19" customFormat="1" ht="30">
      <c r="A756" s="91" t="s">
        <v>12</v>
      </c>
      <c r="B756" s="23">
        <v>916</v>
      </c>
      <c r="C756" s="50">
        <v>1101</v>
      </c>
      <c r="D756" s="50" t="s">
        <v>595</v>
      </c>
      <c r="E756" s="23"/>
      <c r="F756" s="229">
        <f>F757</f>
        <v>30</v>
      </c>
      <c r="G756" s="229">
        <f>G757</f>
        <v>30</v>
      </c>
      <c r="H756" s="260">
        <f>H757</f>
        <v>0</v>
      </c>
      <c r="I756" s="229">
        <f>I757</f>
        <v>30</v>
      </c>
      <c r="J756" s="74"/>
    </row>
    <row r="757" spans="1:10" s="19" customFormat="1" ht="12.75">
      <c r="A757" s="105" t="s">
        <v>668</v>
      </c>
      <c r="B757" s="92">
        <v>916</v>
      </c>
      <c r="C757" s="50">
        <v>1101</v>
      </c>
      <c r="D757" s="23" t="s">
        <v>595</v>
      </c>
      <c r="E757" s="23" t="s">
        <v>40</v>
      </c>
      <c r="F757" s="242">
        <v>30</v>
      </c>
      <c r="G757" s="242">
        <f>F757</f>
        <v>30</v>
      </c>
      <c r="H757" s="256"/>
      <c r="I757" s="242">
        <v>30</v>
      </c>
      <c r="J757" s="74"/>
    </row>
    <row r="758" spans="1:10" s="19" customFormat="1" ht="12.75">
      <c r="A758" s="101" t="s">
        <v>322</v>
      </c>
      <c r="B758" s="23">
        <v>916</v>
      </c>
      <c r="C758" s="50">
        <v>1101</v>
      </c>
      <c r="D758" s="23" t="s">
        <v>255</v>
      </c>
      <c r="E758" s="23"/>
      <c r="F758" s="247">
        <f>F759</f>
        <v>981.411</v>
      </c>
      <c r="G758" s="247">
        <f aca="true" t="shared" si="84" ref="G758:I759">G759</f>
        <v>981.411</v>
      </c>
      <c r="H758" s="261">
        <f t="shared" si="84"/>
        <v>0</v>
      </c>
      <c r="I758" s="247">
        <f t="shared" si="84"/>
        <v>981.411</v>
      </c>
      <c r="J758" s="74"/>
    </row>
    <row r="759" spans="1:10" s="19" customFormat="1" ht="20.25">
      <c r="A759" s="101" t="s">
        <v>321</v>
      </c>
      <c r="B759" s="23">
        <v>916</v>
      </c>
      <c r="C759" s="50">
        <v>1101</v>
      </c>
      <c r="D759" s="23" t="s">
        <v>256</v>
      </c>
      <c r="E759" s="23"/>
      <c r="F759" s="247">
        <f>F760</f>
        <v>981.411</v>
      </c>
      <c r="G759" s="247">
        <f t="shared" si="84"/>
        <v>981.411</v>
      </c>
      <c r="H759" s="261">
        <f t="shared" si="84"/>
        <v>0</v>
      </c>
      <c r="I759" s="247">
        <f t="shared" si="84"/>
        <v>981.411</v>
      </c>
      <c r="J759" s="74"/>
    </row>
    <row r="760" spans="1:10" s="19" customFormat="1" ht="12.75">
      <c r="A760" s="101" t="s">
        <v>39</v>
      </c>
      <c r="B760" s="23">
        <v>916</v>
      </c>
      <c r="C760" s="50">
        <v>1101</v>
      </c>
      <c r="D760" s="23" t="s">
        <v>256</v>
      </c>
      <c r="E760" s="23" t="s">
        <v>40</v>
      </c>
      <c r="F760" s="247">
        <v>981.411</v>
      </c>
      <c r="G760" s="247">
        <f>F760</f>
        <v>981.411</v>
      </c>
      <c r="H760" s="256"/>
      <c r="I760" s="242">
        <v>981.411</v>
      </c>
      <c r="J760" s="74"/>
    </row>
    <row r="761" spans="1:10" s="19" customFormat="1" ht="12.75">
      <c r="A761" s="91" t="s">
        <v>774</v>
      </c>
      <c r="B761" s="23">
        <v>916</v>
      </c>
      <c r="C761" s="50">
        <v>1101</v>
      </c>
      <c r="D761" s="50" t="s">
        <v>775</v>
      </c>
      <c r="E761" s="23"/>
      <c r="F761" s="247">
        <f aca="true" t="shared" si="85" ref="F761:I762">F762</f>
        <v>9000</v>
      </c>
      <c r="G761" s="247">
        <f t="shared" si="85"/>
        <v>0</v>
      </c>
      <c r="H761" s="247">
        <f t="shared" si="85"/>
        <v>9000</v>
      </c>
      <c r="I761" s="247">
        <f t="shared" si="85"/>
        <v>8999.787</v>
      </c>
      <c r="J761" s="74"/>
    </row>
    <row r="762" spans="1:10" s="19" customFormat="1" ht="12.75">
      <c r="A762" s="101" t="s">
        <v>603</v>
      </c>
      <c r="B762" s="23">
        <v>916</v>
      </c>
      <c r="C762" s="50">
        <v>1101</v>
      </c>
      <c r="D762" s="50" t="s">
        <v>419</v>
      </c>
      <c r="E762" s="24"/>
      <c r="F762" s="247">
        <f t="shared" si="85"/>
        <v>9000</v>
      </c>
      <c r="G762" s="247">
        <f t="shared" si="85"/>
        <v>0</v>
      </c>
      <c r="H762" s="247">
        <f t="shared" si="85"/>
        <v>9000</v>
      </c>
      <c r="I762" s="247">
        <f t="shared" si="85"/>
        <v>8999.787</v>
      </c>
      <c r="J762" s="74"/>
    </row>
    <row r="763" spans="1:10" s="19" customFormat="1" ht="12.75">
      <c r="A763" s="101" t="s">
        <v>39</v>
      </c>
      <c r="B763" s="23">
        <v>916</v>
      </c>
      <c r="C763" s="50">
        <v>1101</v>
      </c>
      <c r="D763" s="50" t="s">
        <v>419</v>
      </c>
      <c r="E763" s="24" t="s">
        <v>40</v>
      </c>
      <c r="F763" s="247">
        <f>9000</f>
        <v>9000</v>
      </c>
      <c r="G763" s="247"/>
      <c r="H763" s="272">
        <f>F763</f>
        <v>9000</v>
      </c>
      <c r="I763" s="271">
        <v>8999.787</v>
      </c>
      <c r="J763" s="74"/>
    </row>
    <row r="764" spans="1:10" s="19" customFormat="1" ht="18.75">
      <c r="A764" s="27" t="s">
        <v>616</v>
      </c>
      <c r="B764" s="23">
        <v>916</v>
      </c>
      <c r="C764" s="33" t="s">
        <v>715</v>
      </c>
      <c r="D764" s="29" t="s">
        <v>617</v>
      </c>
      <c r="E764" s="29">
        <v>482</v>
      </c>
      <c r="F764" s="36">
        <f>40</f>
        <v>40</v>
      </c>
      <c r="G764" s="247" t="e">
        <f>#REF!</f>
        <v>#REF!</v>
      </c>
      <c r="H764" s="261" t="e">
        <f>#REF!</f>
        <v>#REF!</v>
      </c>
      <c r="I764" s="247">
        <v>40</v>
      </c>
      <c r="J764" s="74"/>
    </row>
    <row r="765" spans="1:10" s="19" customFormat="1" ht="24">
      <c r="A765" s="86" t="s">
        <v>211</v>
      </c>
      <c r="B765" s="72">
        <v>917</v>
      </c>
      <c r="C765" s="77"/>
      <c r="D765" s="77"/>
      <c r="E765" s="77"/>
      <c r="F765" s="223">
        <f aca="true" t="shared" si="86" ref="F765:I767">F766</f>
        <v>6522.9</v>
      </c>
      <c r="G765" s="223">
        <f t="shared" si="86"/>
        <v>6522.9</v>
      </c>
      <c r="H765" s="223">
        <f t="shared" si="86"/>
        <v>0</v>
      </c>
      <c r="I765" s="223">
        <f t="shared" si="86"/>
        <v>6365.967</v>
      </c>
      <c r="J765" s="74"/>
    </row>
    <row r="766" spans="1:10" s="19" customFormat="1" ht="12.75">
      <c r="A766" s="149" t="s">
        <v>289</v>
      </c>
      <c r="B766" s="150">
        <v>917</v>
      </c>
      <c r="C766" s="82" t="s">
        <v>290</v>
      </c>
      <c r="D766" s="82"/>
      <c r="E766" s="82"/>
      <c r="F766" s="221">
        <f t="shared" si="86"/>
        <v>6522.9</v>
      </c>
      <c r="G766" s="221">
        <f t="shared" si="86"/>
        <v>6522.9</v>
      </c>
      <c r="H766" s="234">
        <f t="shared" si="86"/>
        <v>0</v>
      </c>
      <c r="I766" s="221">
        <f t="shared" si="86"/>
        <v>6365.967</v>
      </c>
      <c r="J766" s="74"/>
    </row>
    <row r="767" spans="1:10" s="19" customFormat="1" ht="12.75">
      <c r="A767" s="124" t="s">
        <v>280</v>
      </c>
      <c r="B767" s="56">
        <v>917</v>
      </c>
      <c r="C767" s="56" t="s">
        <v>281</v>
      </c>
      <c r="D767" s="56"/>
      <c r="E767" s="56"/>
      <c r="F767" s="294">
        <f t="shared" si="86"/>
        <v>6522.9</v>
      </c>
      <c r="G767" s="294">
        <f t="shared" si="86"/>
        <v>6522.9</v>
      </c>
      <c r="H767" s="294">
        <f t="shared" si="86"/>
        <v>0</v>
      </c>
      <c r="I767" s="294">
        <f t="shared" si="86"/>
        <v>6365.967</v>
      </c>
      <c r="J767" s="74"/>
    </row>
    <row r="768" spans="1:10" s="19" customFormat="1" ht="20.25">
      <c r="A768" s="91" t="s">
        <v>283</v>
      </c>
      <c r="B768" s="92">
        <v>917</v>
      </c>
      <c r="C768" s="50" t="s">
        <v>282</v>
      </c>
      <c r="D768" s="50" t="s">
        <v>284</v>
      </c>
      <c r="E768" s="50"/>
      <c r="F768" s="242">
        <f aca="true" t="shared" si="87" ref="F768:I769">F769</f>
        <v>6522.9</v>
      </c>
      <c r="G768" s="242">
        <f t="shared" si="87"/>
        <v>6522.9</v>
      </c>
      <c r="H768" s="256">
        <f t="shared" si="87"/>
        <v>0</v>
      </c>
      <c r="I768" s="242">
        <f t="shared" si="87"/>
        <v>6365.967</v>
      </c>
      <c r="J768" s="74"/>
    </row>
    <row r="769" spans="1:10" s="19" customFormat="1" ht="12.75">
      <c r="A769" s="101" t="s">
        <v>668</v>
      </c>
      <c r="B769" s="142">
        <v>917</v>
      </c>
      <c r="C769" s="50" t="s">
        <v>282</v>
      </c>
      <c r="D769" s="50" t="s">
        <v>285</v>
      </c>
      <c r="E769" s="50"/>
      <c r="F769" s="240">
        <f t="shared" si="87"/>
        <v>6522.9</v>
      </c>
      <c r="G769" s="240">
        <f t="shared" si="87"/>
        <v>6522.9</v>
      </c>
      <c r="H769" s="257">
        <f t="shared" si="87"/>
        <v>0</v>
      </c>
      <c r="I769" s="240">
        <f t="shared" si="87"/>
        <v>6365.967</v>
      </c>
      <c r="J769" s="74"/>
    </row>
    <row r="770" spans="1:10" s="19" customFormat="1" ht="12.75">
      <c r="A770" s="101" t="s">
        <v>39</v>
      </c>
      <c r="B770" s="142">
        <v>917</v>
      </c>
      <c r="C770" s="50" t="s">
        <v>282</v>
      </c>
      <c r="D770" s="50" t="s">
        <v>285</v>
      </c>
      <c r="E770" s="50" t="s">
        <v>40</v>
      </c>
      <c r="F770" s="240">
        <f>F772</f>
        <v>6522.9</v>
      </c>
      <c r="G770" s="240">
        <f>F770</f>
        <v>6522.9</v>
      </c>
      <c r="H770" s="257">
        <f>H772</f>
        <v>0</v>
      </c>
      <c r="I770" s="240">
        <v>6365.967</v>
      </c>
      <c r="J770" s="74"/>
    </row>
    <row r="771" spans="1:10" s="19" customFormat="1" ht="12.75">
      <c r="A771" s="101" t="s">
        <v>718</v>
      </c>
      <c r="B771" s="142"/>
      <c r="C771" s="50"/>
      <c r="D771" s="50"/>
      <c r="E771" s="50"/>
      <c r="F771" s="240"/>
      <c r="G771" s="240"/>
      <c r="H771" s="257"/>
      <c r="I771" s="240"/>
      <c r="J771" s="74"/>
    </row>
    <row r="772" spans="1:10" s="19" customFormat="1" ht="30">
      <c r="A772" s="101" t="s">
        <v>288</v>
      </c>
      <c r="B772" s="142">
        <v>917</v>
      </c>
      <c r="C772" s="50" t="s">
        <v>282</v>
      </c>
      <c r="D772" s="50" t="s">
        <v>285</v>
      </c>
      <c r="E772" s="50" t="s">
        <v>40</v>
      </c>
      <c r="F772" s="240">
        <v>6522.9</v>
      </c>
      <c r="G772" s="240">
        <f>F772</f>
        <v>6522.9</v>
      </c>
      <c r="H772" s="257"/>
      <c r="I772" s="240">
        <v>6365.967</v>
      </c>
      <c r="J772" s="74"/>
    </row>
    <row r="773" spans="1:10" s="340" customFormat="1" ht="39">
      <c r="A773" s="154" t="s">
        <v>212</v>
      </c>
      <c r="B773" s="147">
        <v>922</v>
      </c>
      <c r="C773" s="144"/>
      <c r="D773" s="144"/>
      <c r="E773" s="144"/>
      <c r="F773" s="295">
        <f>F774+F788+F794+F799+F792</f>
        <v>5171.448</v>
      </c>
      <c r="G773" s="295">
        <f>G774+G788+G794+G799+G792</f>
        <v>4707.171</v>
      </c>
      <c r="H773" s="295">
        <f>H774+H788+H794+H799+H792</f>
        <v>424.448</v>
      </c>
      <c r="I773" s="295">
        <f>I774+I788+I794+I799+I792</f>
        <v>4462.453</v>
      </c>
      <c r="J773" s="192"/>
    </row>
    <row r="774" spans="1:10" s="19" customFormat="1" ht="12.75">
      <c r="A774" s="149" t="s">
        <v>291</v>
      </c>
      <c r="B774" s="150">
        <v>922</v>
      </c>
      <c r="C774" s="82" t="s">
        <v>292</v>
      </c>
      <c r="D774" s="82"/>
      <c r="E774" s="82"/>
      <c r="F774" s="278">
        <f>F775+F779</f>
        <v>4370.671</v>
      </c>
      <c r="G774" s="278">
        <f>G775+G779</f>
        <v>4600.671</v>
      </c>
      <c r="H774" s="343">
        <f>H775+H779</f>
        <v>0</v>
      </c>
      <c r="I774" s="278">
        <f>I775+I779</f>
        <v>3783.0119999999997</v>
      </c>
      <c r="J774" s="74"/>
    </row>
    <row r="775" spans="1:10" s="19" customFormat="1" ht="45">
      <c r="A775" s="102" t="s">
        <v>332</v>
      </c>
      <c r="B775" s="120">
        <v>922</v>
      </c>
      <c r="C775" s="53" t="s">
        <v>667</v>
      </c>
      <c r="D775" s="53"/>
      <c r="E775" s="53"/>
      <c r="F775" s="229">
        <f aca="true" t="shared" si="88" ref="F775:I777">F776</f>
        <v>3430.071</v>
      </c>
      <c r="G775" s="229">
        <f t="shared" si="88"/>
        <v>3430.071</v>
      </c>
      <c r="H775" s="260">
        <f t="shared" si="88"/>
        <v>0</v>
      </c>
      <c r="I775" s="229">
        <f t="shared" si="88"/>
        <v>3041.761</v>
      </c>
      <c r="J775" s="74"/>
    </row>
    <row r="776" spans="1:10" s="19" customFormat="1" ht="12.75">
      <c r="A776" s="91" t="s">
        <v>14</v>
      </c>
      <c r="B776" s="97">
        <v>922</v>
      </c>
      <c r="C776" s="50" t="s">
        <v>667</v>
      </c>
      <c r="D776" s="50" t="s">
        <v>665</v>
      </c>
      <c r="E776" s="50"/>
      <c r="F776" s="242">
        <f t="shared" si="88"/>
        <v>3430.071</v>
      </c>
      <c r="G776" s="242">
        <f t="shared" si="88"/>
        <v>3430.071</v>
      </c>
      <c r="H776" s="256">
        <f t="shared" si="88"/>
        <v>0</v>
      </c>
      <c r="I776" s="242">
        <f t="shared" si="88"/>
        <v>3041.761</v>
      </c>
      <c r="J776" s="74"/>
    </row>
    <row r="777" spans="1:10" s="19" customFormat="1" ht="12.75">
      <c r="A777" s="105" t="s">
        <v>27</v>
      </c>
      <c r="B777" s="129">
        <v>922</v>
      </c>
      <c r="C777" s="23" t="s">
        <v>667</v>
      </c>
      <c r="D777" s="23" t="s">
        <v>28</v>
      </c>
      <c r="E777" s="23"/>
      <c r="F777" s="247">
        <f t="shared" si="88"/>
        <v>3430.071</v>
      </c>
      <c r="G777" s="247">
        <f t="shared" si="88"/>
        <v>3430.071</v>
      </c>
      <c r="H777" s="261">
        <f t="shared" si="88"/>
        <v>0</v>
      </c>
      <c r="I777" s="247">
        <f t="shared" si="88"/>
        <v>3041.761</v>
      </c>
      <c r="J777" s="74"/>
    </row>
    <row r="778" spans="1:10" s="19" customFormat="1" ht="12.75">
      <c r="A778" s="105" t="s">
        <v>26</v>
      </c>
      <c r="B778" s="130">
        <v>922</v>
      </c>
      <c r="C778" s="23" t="s">
        <v>667</v>
      </c>
      <c r="D778" s="23" t="s">
        <v>28</v>
      </c>
      <c r="E778" s="23">
        <v>900</v>
      </c>
      <c r="F778" s="247">
        <v>3430.071</v>
      </c>
      <c r="G778" s="242">
        <f>F778</f>
        <v>3430.071</v>
      </c>
      <c r="H778" s="256"/>
      <c r="I778" s="242">
        <v>3041.761</v>
      </c>
      <c r="J778" s="74"/>
    </row>
    <row r="779" spans="1:10" s="19" customFormat="1" ht="12.75">
      <c r="A779" s="102" t="s">
        <v>294</v>
      </c>
      <c r="B779" s="120">
        <v>922</v>
      </c>
      <c r="C779" s="53" t="s">
        <v>139</v>
      </c>
      <c r="D779" s="53"/>
      <c r="E779" s="53"/>
      <c r="F779" s="229">
        <f>F780+F784</f>
        <v>940.6</v>
      </c>
      <c r="G779" s="229">
        <f>G780+G784+G783</f>
        <v>1170.6</v>
      </c>
      <c r="H779" s="260">
        <f>H780+H784+H783</f>
        <v>0</v>
      </c>
      <c r="I779" s="229">
        <f>I780+I784</f>
        <v>741.251</v>
      </c>
      <c r="J779" s="74"/>
    </row>
    <row r="780" spans="1:10" s="19" customFormat="1" ht="20.25">
      <c r="A780" s="91" t="s">
        <v>49</v>
      </c>
      <c r="B780" s="135">
        <v>922</v>
      </c>
      <c r="C780" s="53" t="s">
        <v>139</v>
      </c>
      <c r="D780" s="50" t="s">
        <v>50</v>
      </c>
      <c r="E780" s="50"/>
      <c r="F780" s="242">
        <f aca="true" t="shared" si="89" ref="F780:I782">F781</f>
        <v>230</v>
      </c>
      <c r="G780" s="242">
        <f t="shared" si="89"/>
        <v>230</v>
      </c>
      <c r="H780" s="256">
        <f t="shared" si="89"/>
        <v>0</v>
      </c>
      <c r="I780" s="242">
        <f t="shared" si="89"/>
        <v>135</v>
      </c>
      <c r="J780" s="74"/>
    </row>
    <row r="781" spans="1:10" s="19" customFormat="1" ht="12.75">
      <c r="A781" s="101" t="s">
        <v>51</v>
      </c>
      <c r="B781" s="135">
        <v>922</v>
      </c>
      <c r="C781" s="53" t="s">
        <v>139</v>
      </c>
      <c r="D781" s="23" t="s">
        <v>52</v>
      </c>
      <c r="E781" s="24"/>
      <c r="F781" s="242">
        <f t="shared" si="89"/>
        <v>230</v>
      </c>
      <c r="G781" s="242">
        <f t="shared" si="89"/>
        <v>230</v>
      </c>
      <c r="H781" s="256">
        <f t="shared" si="89"/>
        <v>0</v>
      </c>
      <c r="I781" s="242">
        <f t="shared" si="89"/>
        <v>135</v>
      </c>
      <c r="J781" s="74"/>
    </row>
    <row r="782" spans="1:10" s="19" customFormat="1" ht="18.75">
      <c r="A782" s="136" t="s">
        <v>339</v>
      </c>
      <c r="B782" s="133">
        <v>922</v>
      </c>
      <c r="C782" s="53" t="s">
        <v>139</v>
      </c>
      <c r="D782" s="29" t="s">
        <v>53</v>
      </c>
      <c r="E782" s="29"/>
      <c r="F782" s="274">
        <f>F783</f>
        <v>230</v>
      </c>
      <c r="G782" s="274">
        <f t="shared" si="89"/>
        <v>230</v>
      </c>
      <c r="H782" s="274">
        <f t="shared" si="89"/>
        <v>0</v>
      </c>
      <c r="I782" s="274">
        <f t="shared" si="89"/>
        <v>135</v>
      </c>
      <c r="J782" s="74"/>
    </row>
    <row r="783" spans="1:10" s="19" customFormat="1" ht="12.75">
      <c r="A783" s="101" t="s">
        <v>26</v>
      </c>
      <c r="B783" s="133">
        <v>922</v>
      </c>
      <c r="C783" s="53" t="s">
        <v>139</v>
      </c>
      <c r="D783" s="29" t="s">
        <v>53</v>
      </c>
      <c r="E783" s="220" t="s">
        <v>126</v>
      </c>
      <c r="F783" s="274">
        <v>230</v>
      </c>
      <c r="G783" s="274">
        <f>F783</f>
        <v>230</v>
      </c>
      <c r="H783" s="273"/>
      <c r="I783" s="274">
        <v>135</v>
      </c>
      <c r="J783" s="74"/>
    </row>
    <row r="784" spans="1:10" s="19" customFormat="1" ht="30">
      <c r="A784" s="105" t="s">
        <v>34</v>
      </c>
      <c r="B784" s="133">
        <v>922</v>
      </c>
      <c r="C784" s="53" t="s">
        <v>139</v>
      </c>
      <c r="D784" s="54" t="s">
        <v>753</v>
      </c>
      <c r="E784" s="54"/>
      <c r="F784" s="278">
        <f aca="true" t="shared" si="90" ref="F784:I786">F785</f>
        <v>710.6</v>
      </c>
      <c r="G784" s="278">
        <f t="shared" si="90"/>
        <v>710.6</v>
      </c>
      <c r="H784" s="343">
        <f t="shared" si="90"/>
        <v>0</v>
      </c>
      <c r="I784" s="278">
        <f t="shared" si="90"/>
        <v>606.251</v>
      </c>
      <c r="J784" s="74"/>
    </row>
    <row r="785" spans="1:10" s="19" customFormat="1" ht="12.75">
      <c r="A785" s="91" t="s">
        <v>35</v>
      </c>
      <c r="B785" s="133">
        <v>922</v>
      </c>
      <c r="C785" s="53" t="s">
        <v>139</v>
      </c>
      <c r="D785" s="54" t="s">
        <v>36</v>
      </c>
      <c r="E785" s="54"/>
      <c r="F785" s="278">
        <f t="shared" si="90"/>
        <v>710.6</v>
      </c>
      <c r="G785" s="278">
        <f t="shared" si="90"/>
        <v>710.6</v>
      </c>
      <c r="H785" s="343">
        <f t="shared" si="90"/>
        <v>0</v>
      </c>
      <c r="I785" s="278">
        <f t="shared" si="90"/>
        <v>606.251</v>
      </c>
      <c r="J785" s="74"/>
    </row>
    <row r="786" spans="1:10" s="19" customFormat="1" ht="20.25">
      <c r="A786" s="91" t="s">
        <v>37</v>
      </c>
      <c r="B786" s="133">
        <v>922</v>
      </c>
      <c r="C786" s="53" t="s">
        <v>139</v>
      </c>
      <c r="D786" s="54" t="s">
        <v>38</v>
      </c>
      <c r="E786" s="54"/>
      <c r="F786" s="278">
        <f t="shared" si="90"/>
        <v>710.6</v>
      </c>
      <c r="G786" s="278">
        <f t="shared" si="90"/>
        <v>710.6</v>
      </c>
      <c r="H786" s="343">
        <f t="shared" si="90"/>
        <v>0</v>
      </c>
      <c r="I786" s="278">
        <f t="shared" si="90"/>
        <v>606.251</v>
      </c>
      <c r="J786" s="74"/>
    </row>
    <row r="787" spans="1:10" s="19" customFormat="1" ht="12.75">
      <c r="A787" s="105" t="s">
        <v>39</v>
      </c>
      <c r="B787" s="133">
        <v>922</v>
      </c>
      <c r="C787" s="53" t="s">
        <v>139</v>
      </c>
      <c r="D787" s="54" t="s">
        <v>38</v>
      </c>
      <c r="E787" s="54" t="s">
        <v>40</v>
      </c>
      <c r="F787" s="278">
        <v>710.6</v>
      </c>
      <c r="G787" s="278">
        <f>F787</f>
        <v>710.6</v>
      </c>
      <c r="H787" s="266"/>
      <c r="I787" s="252">
        <v>606.251</v>
      </c>
      <c r="J787" s="74"/>
    </row>
    <row r="788" spans="1:10" s="19" customFormat="1" ht="12.75">
      <c r="A788" s="149" t="s">
        <v>333</v>
      </c>
      <c r="B788" s="150">
        <v>922</v>
      </c>
      <c r="C788" s="82" t="s">
        <v>334</v>
      </c>
      <c r="D788" s="82"/>
      <c r="E788" s="82"/>
      <c r="F788" s="221">
        <f>F789</f>
        <v>371.448</v>
      </c>
      <c r="G788" s="221">
        <f aca="true" t="shared" si="91" ref="G788:I790">G789</f>
        <v>0</v>
      </c>
      <c r="H788" s="234">
        <f t="shared" si="91"/>
        <v>371.448</v>
      </c>
      <c r="I788" s="221">
        <f t="shared" si="91"/>
        <v>371.448</v>
      </c>
      <c r="J788" s="74"/>
    </row>
    <row r="789" spans="1:10" s="19" customFormat="1" ht="12.75">
      <c r="A789" s="139" t="s">
        <v>335</v>
      </c>
      <c r="B789" s="155">
        <v>922</v>
      </c>
      <c r="C789" s="37" t="s">
        <v>336</v>
      </c>
      <c r="D789" s="37"/>
      <c r="E789" s="37"/>
      <c r="F789" s="242">
        <f>F790</f>
        <v>371.448</v>
      </c>
      <c r="G789" s="242">
        <f t="shared" si="91"/>
        <v>0</v>
      </c>
      <c r="H789" s="256">
        <f t="shared" si="91"/>
        <v>371.448</v>
      </c>
      <c r="I789" s="242">
        <f t="shared" si="91"/>
        <v>371.448</v>
      </c>
      <c r="J789" s="74"/>
    </row>
    <row r="790" spans="1:10" s="19" customFormat="1" ht="20.25">
      <c r="A790" s="106" t="s">
        <v>337</v>
      </c>
      <c r="B790" s="155">
        <v>922</v>
      </c>
      <c r="C790" s="37" t="s">
        <v>336</v>
      </c>
      <c r="D790" s="54" t="s">
        <v>338</v>
      </c>
      <c r="E790" s="37"/>
      <c r="F790" s="242">
        <f>F791</f>
        <v>371.448</v>
      </c>
      <c r="G790" s="242">
        <f t="shared" si="91"/>
        <v>0</v>
      </c>
      <c r="H790" s="256">
        <f t="shared" si="91"/>
        <v>371.448</v>
      </c>
      <c r="I790" s="242">
        <f t="shared" si="91"/>
        <v>371.448</v>
      </c>
      <c r="J790" s="74"/>
    </row>
    <row r="791" spans="1:10" s="19" customFormat="1" ht="12.75">
      <c r="A791" s="101" t="s">
        <v>26</v>
      </c>
      <c r="B791" s="155">
        <v>922</v>
      </c>
      <c r="C791" s="37" t="s">
        <v>336</v>
      </c>
      <c r="D791" s="54" t="s">
        <v>338</v>
      </c>
      <c r="E791" s="24">
        <v>900</v>
      </c>
      <c r="F791" s="242">
        <v>371.448</v>
      </c>
      <c r="G791" s="242"/>
      <c r="H791" s="256">
        <f>F791</f>
        <v>371.448</v>
      </c>
      <c r="I791" s="242">
        <v>371.448</v>
      </c>
      <c r="J791" s="74"/>
    </row>
    <row r="792" spans="1:10" s="19" customFormat="1" ht="12.75">
      <c r="A792" s="101" t="s">
        <v>219</v>
      </c>
      <c r="B792" s="155">
        <v>922</v>
      </c>
      <c r="C792" s="204" t="s">
        <v>542</v>
      </c>
      <c r="D792" s="163"/>
      <c r="E792" s="24"/>
      <c r="F792" s="242">
        <f>F793</f>
        <v>269.829</v>
      </c>
      <c r="G792" s="242">
        <f>G793</f>
        <v>0</v>
      </c>
      <c r="H792" s="242">
        <f>H793</f>
        <v>0</v>
      </c>
      <c r="I792" s="242">
        <f>I793</f>
        <v>169.828</v>
      </c>
      <c r="J792" s="74"/>
    </row>
    <row r="793" spans="1:10" s="19" customFormat="1" ht="12.75">
      <c r="A793" s="101" t="s">
        <v>26</v>
      </c>
      <c r="B793" s="155">
        <v>922</v>
      </c>
      <c r="C793" s="204" t="s">
        <v>542</v>
      </c>
      <c r="D793" s="163">
        <v>6000500</v>
      </c>
      <c r="E793" s="24">
        <v>900</v>
      </c>
      <c r="F793" s="242">
        <f>269.829</f>
        <v>269.829</v>
      </c>
      <c r="G793" s="242"/>
      <c r="H793" s="256"/>
      <c r="I793" s="242">
        <v>169.828</v>
      </c>
      <c r="J793" s="74"/>
    </row>
    <row r="794" spans="1:10" s="19" customFormat="1" ht="26.25">
      <c r="A794" s="149" t="s">
        <v>340</v>
      </c>
      <c r="B794" s="82">
        <v>922</v>
      </c>
      <c r="C794" s="82" t="s">
        <v>341</v>
      </c>
      <c r="D794" s="156"/>
      <c r="E794" s="82"/>
      <c r="F794" s="278">
        <f>F795</f>
        <v>106.5</v>
      </c>
      <c r="G794" s="278">
        <f aca="true" t="shared" si="92" ref="G794:I797">G795</f>
        <v>106.5</v>
      </c>
      <c r="H794" s="343">
        <f t="shared" si="92"/>
        <v>0</v>
      </c>
      <c r="I794" s="278">
        <f t="shared" si="92"/>
        <v>87.905</v>
      </c>
      <c r="J794" s="74"/>
    </row>
    <row r="795" spans="1:10" s="19" customFormat="1" ht="20.25">
      <c r="A795" s="103" t="s">
        <v>685</v>
      </c>
      <c r="B795" s="37">
        <v>922</v>
      </c>
      <c r="C795" s="37" t="s">
        <v>684</v>
      </c>
      <c r="D795" s="157" t="s">
        <v>686</v>
      </c>
      <c r="E795" s="37"/>
      <c r="F795" s="242">
        <f>F796</f>
        <v>106.5</v>
      </c>
      <c r="G795" s="242">
        <f t="shared" si="92"/>
        <v>106.5</v>
      </c>
      <c r="H795" s="256">
        <f t="shared" si="92"/>
        <v>0</v>
      </c>
      <c r="I795" s="242">
        <f t="shared" si="92"/>
        <v>87.905</v>
      </c>
      <c r="J795" s="74"/>
    </row>
    <row r="796" spans="1:10" s="19" customFormat="1" ht="12.75">
      <c r="A796" s="101" t="s">
        <v>668</v>
      </c>
      <c r="B796" s="23">
        <v>922</v>
      </c>
      <c r="C796" s="23" t="s">
        <v>684</v>
      </c>
      <c r="D796" s="158" t="s">
        <v>261</v>
      </c>
      <c r="E796" s="50"/>
      <c r="F796" s="242">
        <f>F797</f>
        <v>106.5</v>
      </c>
      <c r="G796" s="242">
        <f t="shared" si="92"/>
        <v>106.5</v>
      </c>
      <c r="H796" s="256">
        <f t="shared" si="92"/>
        <v>0</v>
      </c>
      <c r="I796" s="242">
        <f t="shared" si="92"/>
        <v>87.905</v>
      </c>
      <c r="J796" s="74"/>
    </row>
    <row r="797" spans="1:10" s="19" customFormat="1" ht="20.25">
      <c r="A797" s="101" t="s">
        <v>571</v>
      </c>
      <c r="B797" s="23">
        <v>922</v>
      </c>
      <c r="C797" s="23" t="s">
        <v>684</v>
      </c>
      <c r="D797" s="158" t="s">
        <v>262</v>
      </c>
      <c r="E797" s="50"/>
      <c r="F797" s="242">
        <f>F798</f>
        <v>106.5</v>
      </c>
      <c r="G797" s="242">
        <f t="shared" si="92"/>
        <v>106.5</v>
      </c>
      <c r="H797" s="256">
        <f t="shared" si="92"/>
        <v>0</v>
      </c>
      <c r="I797" s="242">
        <f t="shared" si="92"/>
        <v>87.905</v>
      </c>
      <c r="J797" s="74"/>
    </row>
    <row r="798" spans="1:10" s="19" customFormat="1" ht="12.75">
      <c r="A798" s="101" t="s">
        <v>39</v>
      </c>
      <c r="B798" s="23">
        <v>922</v>
      </c>
      <c r="C798" s="23" t="s">
        <v>684</v>
      </c>
      <c r="D798" s="158" t="s">
        <v>262</v>
      </c>
      <c r="E798" s="50" t="s">
        <v>40</v>
      </c>
      <c r="F798" s="278">
        <v>106.5</v>
      </c>
      <c r="G798" s="278">
        <f>F798</f>
        <v>106.5</v>
      </c>
      <c r="H798" s="296"/>
      <c r="I798" s="247">
        <v>87.905</v>
      </c>
      <c r="J798" s="74"/>
    </row>
    <row r="799" spans="1:10" s="19" customFormat="1" ht="12.75">
      <c r="A799" s="114" t="s">
        <v>755</v>
      </c>
      <c r="B799" s="82">
        <v>922</v>
      </c>
      <c r="C799" s="201" t="s">
        <v>220</v>
      </c>
      <c r="D799" s="228"/>
      <c r="E799" s="82"/>
      <c r="F799" s="242">
        <f aca="true" t="shared" si="93" ref="F799:I800">F800</f>
        <v>53</v>
      </c>
      <c r="G799" s="242">
        <f t="shared" si="93"/>
        <v>0</v>
      </c>
      <c r="H799" s="242">
        <f t="shared" si="93"/>
        <v>53</v>
      </c>
      <c r="I799" s="242">
        <f t="shared" si="93"/>
        <v>50.26</v>
      </c>
      <c r="J799" s="74"/>
    </row>
    <row r="800" spans="1:10" s="19" customFormat="1" ht="20.25">
      <c r="A800" s="105" t="s">
        <v>221</v>
      </c>
      <c r="B800" s="82">
        <v>922</v>
      </c>
      <c r="C800" s="201" t="s">
        <v>220</v>
      </c>
      <c r="D800" s="376">
        <v>7950332</v>
      </c>
      <c r="E800" s="82"/>
      <c r="F800" s="242">
        <f t="shared" si="93"/>
        <v>53</v>
      </c>
      <c r="G800" s="242">
        <f t="shared" si="93"/>
        <v>0</v>
      </c>
      <c r="H800" s="256">
        <f t="shared" si="93"/>
        <v>53</v>
      </c>
      <c r="I800" s="242">
        <f t="shared" si="93"/>
        <v>50.26</v>
      </c>
      <c r="J800" s="74"/>
    </row>
    <row r="801" spans="1:10" s="19" customFormat="1" ht="12.75">
      <c r="A801" s="101" t="s">
        <v>39</v>
      </c>
      <c r="B801" s="82">
        <v>922</v>
      </c>
      <c r="C801" s="201" t="s">
        <v>220</v>
      </c>
      <c r="D801" s="376">
        <v>7950332</v>
      </c>
      <c r="E801" s="218" t="s">
        <v>619</v>
      </c>
      <c r="F801" s="242">
        <f>53</f>
        <v>53</v>
      </c>
      <c r="G801" s="242"/>
      <c r="H801" s="256">
        <f>F801</f>
        <v>53</v>
      </c>
      <c r="I801" s="242">
        <v>50.26</v>
      </c>
      <c r="J801" s="74"/>
    </row>
    <row r="802" spans="1:10" s="340" customFormat="1" ht="39">
      <c r="A802" s="154" t="s">
        <v>213</v>
      </c>
      <c r="B802" s="147">
        <v>924</v>
      </c>
      <c r="C802" s="144"/>
      <c r="D802" s="160"/>
      <c r="E802" s="144"/>
      <c r="F802" s="295">
        <f>F803+F817+F821+F823+F828</f>
        <v>4713.451999999999</v>
      </c>
      <c r="G802" s="295">
        <f>G803+G817+G821+G823+G828</f>
        <v>4172.9</v>
      </c>
      <c r="H802" s="295">
        <f>H803+H817+H821+H823+H828</f>
        <v>440.552</v>
      </c>
      <c r="I802" s="295">
        <f>I803+I817+I821+I823+I828</f>
        <v>4238.1050000000005</v>
      </c>
      <c r="J802" s="192"/>
    </row>
    <row r="803" spans="1:10" s="19" customFormat="1" ht="12.75">
      <c r="A803" s="149" t="s">
        <v>291</v>
      </c>
      <c r="B803" s="150">
        <v>924</v>
      </c>
      <c r="C803" s="82" t="s">
        <v>292</v>
      </c>
      <c r="D803" s="156"/>
      <c r="E803" s="82"/>
      <c r="F803" s="278">
        <f>F804+F808</f>
        <v>4071.7</v>
      </c>
      <c r="G803" s="278">
        <f>G804+G808</f>
        <v>4071.7</v>
      </c>
      <c r="H803" s="343">
        <f>H804+H808</f>
        <v>0</v>
      </c>
      <c r="I803" s="278">
        <f>I804+I808</f>
        <v>3596.777</v>
      </c>
      <c r="J803" s="74"/>
    </row>
    <row r="804" spans="1:10" s="19" customFormat="1" ht="45">
      <c r="A804" s="102" t="s">
        <v>332</v>
      </c>
      <c r="B804" s="120">
        <v>924</v>
      </c>
      <c r="C804" s="53" t="s">
        <v>667</v>
      </c>
      <c r="D804" s="161"/>
      <c r="E804" s="53"/>
      <c r="F804" s="229">
        <f aca="true" t="shared" si="94" ref="F804:I806">F805</f>
        <v>3227.2</v>
      </c>
      <c r="G804" s="229">
        <f t="shared" si="94"/>
        <v>3227.2</v>
      </c>
      <c r="H804" s="260">
        <f t="shared" si="94"/>
        <v>0</v>
      </c>
      <c r="I804" s="229">
        <f t="shared" si="94"/>
        <v>2856.661</v>
      </c>
      <c r="J804" s="74"/>
    </row>
    <row r="805" spans="1:10" s="19" customFormat="1" ht="12.75">
      <c r="A805" s="91" t="s">
        <v>14</v>
      </c>
      <c r="B805" s="97">
        <v>924</v>
      </c>
      <c r="C805" s="50" t="s">
        <v>667</v>
      </c>
      <c r="D805" s="162" t="s">
        <v>665</v>
      </c>
      <c r="E805" s="50"/>
      <c r="F805" s="242">
        <f t="shared" si="94"/>
        <v>3227.2</v>
      </c>
      <c r="G805" s="242">
        <f t="shared" si="94"/>
        <v>3227.2</v>
      </c>
      <c r="H805" s="242">
        <f t="shared" si="94"/>
        <v>0</v>
      </c>
      <c r="I805" s="242">
        <f t="shared" si="94"/>
        <v>2856.661</v>
      </c>
      <c r="J805" s="74"/>
    </row>
    <row r="806" spans="1:10" s="19" customFormat="1" ht="12.75">
      <c r="A806" s="105" t="s">
        <v>27</v>
      </c>
      <c r="B806" s="129">
        <v>924</v>
      </c>
      <c r="C806" s="23" t="s">
        <v>667</v>
      </c>
      <c r="D806" s="158" t="s">
        <v>28</v>
      </c>
      <c r="E806" s="23"/>
      <c r="F806" s="247">
        <f t="shared" si="94"/>
        <v>3227.2</v>
      </c>
      <c r="G806" s="247">
        <f t="shared" si="94"/>
        <v>3227.2</v>
      </c>
      <c r="H806" s="261">
        <f t="shared" si="94"/>
        <v>0</v>
      </c>
      <c r="I806" s="247">
        <f t="shared" si="94"/>
        <v>2856.661</v>
      </c>
      <c r="J806" s="74"/>
    </row>
    <row r="807" spans="1:10" s="19" customFormat="1" ht="12.75">
      <c r="A807" s="105" t="s">
        <v>26</v>
      </c>
      <c r="B807" s="130">
        <v>924</v>
      </c>
      <c r="C807" s="23" t="s">
        <v>667</v>
      </c>
      <c r="D807" s="158" t="s">
        <v>28</v>
      </c>
      <c r="E807" s="23">
        <v>500</v>
      </c>
      <c r="F807" s="247">
        <v>3227.2</v>
      </c>
      <c r="G807" s="242">
        <f>F807</f>
        <v>3227.2</v>
      </c>
      <c r="H807" s="256"/>
      <c r="I807" s="242">
        <v>2856.661</v>
      </c>
      <c r="J807" s="74"/>
    </row>
    <row r="808" spans="1:10" s="19" customFormat="1" ht="12.75">
      <c r="A808" s="102" t="s">
        <v>294</v>
      </c>
      <c r="B808" s="120">
        <v>924</v>
      </c>
      <c r="C808" s="53" t="s">
        <v>139</v>
      </c>
      <c r="D808" s="161"/>
      <c r="E808" s="53"/>
      <c r="F808" s="229">
        <f>F809+F813</f>
        <v>844.5</v>
      </c>
      <c r="G808" s="229">
        <f>G809+G813</f>
        <v>844.5</v>
      </c>
      <c r="H808" s="229">
        <f>H809+H813</f>
        <v>0</v>
      </c>
      <c r="I808" s="229">
        <f>I809+I813</f>
        <v>740.116</v>
      </c>
      <c r="J808" s="74"/>
    </row>
    <row r="809" spans="1:10" s="19" customFormat="1" ht="20.25">
      <c r="A809" s="91" t="s">
        <v>49</v>
      </c>
      <c r="B809" s="135">
        <v>924</v>
      </c>
      <c r="C809" s="53" t="s">
        <v>139</v>
      </c>
      <c r="D809" s="162" t="s">
        <v>50</v>
      </c>
      <c r="E809" s="50"/>
      <c r="F809" s="242">
        <f aca="true" t="shared" si="95" ref="F809:I811">F810</f>
        <v>59</v>
      </c>
      <c r="G809" s="242">
        <f t="shared" si="95"/>
        <v>59</v>
      </c>
      <c r="H809" s="256">
        <f t="shared" si="95"/>
        <v>0</v>
      </c>
      <c r="I809" s="242">
        <f t="shared" si="95"/>
        <v>0.115</v>
      </c>
      <c r="J809" s="74"/>
    </row>
    <row r="810" spans="1:10" s="19" customFormat="1" ht="12.75">
      <c r="A810" s="101" t="s">
        <v>51</v>
      </c>
      <c r="B810" s="135">
        <v>924</v>
      </c>
      <c r="C810" s="53" t="s">
        <v>139</v>
      </c>
      <c r="D810" s="158" t="s">
        <v>52</v>
      </c>
      <c r="E810" s="24"/>
      <c r="F810" s="242">
        <f t="shared" si="95"/>
        <v>59</v>
      </c>
      <c r="G810" s="242">
        <f t="shared" si="95"/>
        <v>59</v>
      </c>
      <c r="H810" s="256">
        <f t="shared" si="95"/>
        <v>0</v>
      </c>
      <c r="I810" s="242">
        <f t="shared" si="95"/>
        <v>0.115</v>
      </c>
      <c r="J810" s="74"/>
    </row>
    <row r="811" spans="1:10" s="19" customFormat="1" ht="18.75">
      <c r="A811" s="136" t="s">
        <v>339</v>
      </c>
      <c r="B811" s="133">
        <v>924</v>
      </c>
      <c r="C811" s="53" t="s">
        <v>139</v>
      </c>
      <c r="D811" s="159" t="s">
        <v>53</v>
      </c>
      <c r="E811" s="29"/>
      <c r="F811" s="274">
        <f>F812</f>
        <v>59</v>
      </c>
      <c r="G811" s="274">
        <f t="shared" si="95"/>
        <v>59</v>
      </c>
      <c r="H811" s="273">
        <f t="shared" si="95"/>
        <v>0</v>
      </c>
      <c r="I811" s="274">
        <f t="shared" si="95"/>
        <v>0.115</v>
      </c>
      <c r="J811" s="74"/>
    </row>
    <row r="812" spans="1:10" s="19" customFormat="1" ht="12.75">
      <c r="A812" s="101" t="s">
        <v>26</v>
      </c>
      <c r="B812" s="133">
        <v>924</v>
      </c>
      <c r="C812" s="53" t="s">
        <v>139</v>
      </c>
      <c r="D812" s="159" t="s">
        <v>53</v>
      </c>
      <c r="E812" s="29">
        <v>900</v>
      </c>
      <c r="F812" s="274">
        <v>59</v>
      </c>
      <c r="G812" s="274">
        <f>F812</f>
        <v>59</v>
      </c>
      <c r="H812" s="273"/>
      <c r="I812" s="274">
        <v>0.115</v>
      </c>
      <c r="J812" s="74"/>
    </row>
    <row r="813" spans="1:10" s="19" customFormat="1" ht="30">
      <c r="A813" s="105" t="s">
        <v>34</v>
      </c>
      <c r="B813" s="133">
        <v>924</v>
      </c>
      <c r="C813" s="53" t="s">
        <v>139</v>
      </c>
      <c r="D813" s="163" t="s">
        <v>753</v>
      </c>
      <c r="E813" s="54"/>
      <c r="F813" s="278">
        <f aca="true" t="shared" si="96" ref="F813:I815">F814</f>
        <v>785.5</v>
      </c>
      <c r="G813" s="278">
        <f t="shared" si="96"/>
        <v>785.5</v>
      </c>
      <c r="H813" s="343">
        <f t="shared" si="96"/>
        <v>0</v>
      </c>
      <c r="I813" s="278">
        <f t="shared" si="96"/>
        <v>740.001</v>
      </c>
      <c r="J813" s="74"/>
    </row>
    <row r="814" spans="1:10" s="19" customFormat="1" ht="12.75">
      <c r="A814" s="91" t="s">
        <v>35</v>
      </c>
      <c r="B814" s="133">
        <v>924</v>
      </c>
      <c r="C814" s="53" t="s">
        <v>139</v>
      </c>
      <c r="D814" s="163" t="s">
        <v>36</v>
      </c>
      <c r="E814" s="54"/>
      <c r="F814" s="278">
        <f t="shared" si="96"/>
        <v>785.5</v>
      </c>
      <c r="G814" s="278">
        <f t="shared" si="96"/>
        <v>785.5</v>
      </c>
      <c r="H814" s="343">
        <f t="shared" si="96"/>
        <v>0</v>
      </c>
      <c r="I814" s="278">
        <f t="shared" si="96"/>
        <v>740.001</v>
      </c>
      <c r="J814" s="74"/>
    </row>
    <row r="815" spans="1:10" s="19" customFormat="1" ht="20.25">
      <c r="A815" s="91" t="s">
        <v>37</v>
      </c>
      <c r="B815" s="133">
        <v>924</v>
      </c>
      <c r="C815" s="53" t="s">
        <v>139</v>
      </c>
      <c r="D815" s="163" t="s">
        <v>38</v>
      </c>
      <c r="E815" s="54"/>
      <c r="F815" s="278">
        <f t="shared" si="96"/>
        <v>785.5</v>
      </c>
      <c r="G815" s="278">
        <f t="shared" si="96"/>
        <v>785.5</v>
      </c>
      <c r="H815" s="343">
        <f t="shared" si="96"/>
        <v>0</v>
      </c>
      <c r="I815" s="278">
        <f t="shared" si="96"/>
        <v>740.001</v>
      </c>
      <c r="J815" s="74"/>
    </row>
    <row r="816" spans="1:10" s="19" customFormat="1" ht="12.75">
      <c r="A816" s="105" t="s">
        <v>39</v>
      </c>
      <c r="B816" s="133">
        <v>924</v>
      </c>
      <c r="C816" s="53" t="s">
        <v>139</v>
      </c>
      <c r="D816" s="163" t="s">
        <v>38</v>
      </c>
      <c r="E816" s="54" t="s">
        <v>40</v>
      </c>
      <c r="F816" s="278">
        <v>785.5</v>
      </c>
      <c r="G816" s="278">
        <f>F816</f>
        <v>785.5</v>
      </c>
      <c r="H816" s="266"/>
      <c r="I816" s="252">
        <v>740.001</v>
      </c>
      <c r="J816" s="74"/>
    </row>
    <row r="817" spans="1:10" s="19" customFormat="1" ht="12.75">
      <c r="A817" s="149" t="s">
        <v>333</v>
      </c>
      <c r="B817" s="150">
        <v>924</v>
      </c>
      <c r="C817" s="82" t="s">
        <v>334</v>
      </c>
      <c r="D817" s="156"/>
      <c r="E817" s="82"/>
      <c r="F817" s="221">
        <f>F818</f>
        <v>387.552</v>
      </c>
      <c r="G817" s="221">
        <f aca="true" t="shared" si="97" ref="G817:I819">G818</f>
        <v>0</v>
      </c>
      <c r="H817" s="234">
        <f t="shared" si="97"/>
        <v>387.552</v>
      </c>
      <c r="I817" s="221">
        <f t="shared" si="97"/>
        <v>387.552</v>
      </c>
      <c r="J817" s="74"/>
    </row>
    <row r="818" spans="1:10" s="19" customFormat="1" ht="12.75">
      <c r="A818" s="139" t="s">
        <v>335</v>
      </c>
      <c r="B818" s="155">
        <v>924</v>
      </c>
      <c r="C818" s="37" t="s">
        <v>336</v>
      </c>
      <c r="D818" s="157"/>
      <c r="E818" s="37"/>
      <c r="F818" s="242">
        <f>F819</f>
        <v>387.552</v>
      </c>
      <c r="G818" s="242">
        <f t="shared" si="97"/>
        <v>0</v>
      </c>
      <c r="H818" s="256">
        <f t="shared" si="97"/>
        <v>387.552</v>
      </c>
      <c r="I818" s="242">
        <f t="shared" si="97"/>
        <v>387.552</v>
      </c>
      <c r="J818" s="74"/>
    </row>
    <row r="819" spans="1:10" s="19" customFormat="1" ht="20.25">
      <c r="A819" s="106" t="s">
        <v>337</v>
      </c>
      <c r="B819" s="155">
        <v>924</v>
      </c>
      <c r="C819" s="37" t="s">
        <v>336</v>
      </c>
      <c r="D819" s="163" t="s">
        <v>338</v>
      </c>
      <c r="E819" s="37"/>
      <c r="F819" s="242">
        <f>F820</f>
        <v>387.552</v>
      </c>
      <c r="G819" s="242">
        <f t="shared" si="97"/>
        <v>0</v>
      </c>
      <c r="H819" s="256">
        <f t="shared" si="97"/>
        <v>387.552</v>
      </c>
      <c r="I819" s="242">
        <f t="shared" si="97"/>
        <v>387.552</v>
      </c>
      <c r="J819" s="74"/>
    </row>
    <row r="820" spans="1:10" s="19" customFormat="1" ht="12.75">
      <c r="A820" s="101" t="s">
        <v>26</v>
      </c>
      <c r="B820" s="155">
        <v>924</v>
      </c>
      <c r="C820" s="37" t="s">
        <v>336</v>
      </c>
      <c r="D820" s="163" t="s">
        <v>338</v>
      </c>
      <c r="E820" s="24">
        <v>900</v>
      </c>
      <c r="F820" s="242">
        <v>387.552</v>
      </c>
      <c r="G820" s="242"/>
      <c r="H820" s="256">
        <f>F820</f>
        <v>387.552</v>
      </c>
      <c r="I820" s="242">
        <v>387.552</v>
      </c>
      <c r="J820" s="74"/>
    </row>
    <row r="821" spans="1:10" s="19" customFormat="1" ht="12.75">
      <c r="A821" s="101" t="s">
        <v>219</v>
      </c>
      <c r="B821" s="155">
        <v>922</v>
      </c>
      <c r="C821" s="204" t="s">
        <v>542</v>
      </c>
      <c r="D821" s="163"/>
      <c r="E821" s="24"/>
      <c r="F821" s="242">
        <f>F822</f>
        <v>100</v>
      </c>
      <c r="G821" s="242">
        <f>G822</f>
        <v>0</v>
      </c>
      <c r="H821" s="242">
        <f>H822</f>
        <v>0</v>
      </c>
      <c r="I821" s="242">
        <f>I822</f>
        <v>99.576</v>
      </c>
      <c r="J821" s="74"/>
    </row>
    <row r="822" spans="1:10" s="19" customFormat="1" ht="12.75">
      <c r="A822" s="101" t="s">
        <v>26</v>
      </c>
      <c r="B822" s="155">
        <v>922</v>
      </c>
      <c r="C822" s="204" t="s">
        <v>542</v>
      </c>
      <c r="D822" s="163">
        <v>6000500</v>
      </c>
      <c r="E822" s="24">
        <v>900</v>
      </c>
      <c r="F822" s="242">
        <v>100</v>
      </c>
      <c r="G822" s="242"/>
      <c r="H822" s="256"/>
      <c r="I822" s="242">
        <v>99.576</v>
      </c>
      <c r="J822" s="74"/>
    </row>
    <row r="823" spans="1:10" s="19" customFormat="1" ht="26.25">
      <c r="A823" s="149" t="s">
        <v>340</v>
      </c>
      <c r="B823" s="82">
        <v>924</v>
      </c>
      <c r="C823" s="82" t="s">
        <v>341</v>
      </c>
      <c r="D823" s="156"/>
      <c r="E823" s="82"/>
      <c r="F823" s="278">
        <f>F824</f>
        <v>101.2</v>
      </c>
      <c r="G823" s="278">
        <f aca="true" t="shared" si="98" ref="G823:I826">G824</f>
        <v>101.2</v>
      </c>
      <c r="H823" s="343">
        <f t="shared" si="98"/>
        <v>0</v>
      </c>
      <c r="I823" s="278">
        <f t="shared" si="98"/>
        <v>101.2</v>
      </c>
      <c r="J823" s="74"/>
    </row>
    <row r="824" spans="1:10" s="19" customFormat="1" ht="20.25">
      <c r="A824" s="103" t="s">
        <v>685</v>
      </c>
      <c r="B824" s="37">
        <v>924</v>
      </c>
      <c r="C824" s="37" t="s">
        <v>684</v>
      </c>
      <c r="D824" s="157" t="s">
        <v>686</v>
      </c>
      <c r="E824" s="37"/>
      <c r="F824" s="242">
        <f>F825</f>
        <v>101.2</v>
      </c>
      <c r="G824" s="242">
        <f t="shared" si="98"/>
        <v>101.2</v>
      </c>
      <c r="H824" s="256">
        <f t="shared" si="98"/>
        <v>0</v>
      </c>
      <c r="I824" s="242">
        <f t="shared" si="98"/>
        <v>101.2</v>
      </c>
      <c r="J824" s="74"/>
    </row>
    <row r="825" spans="1:10" s="19" customFormat="1" ht="12.75">
      <c r="A825" s="101" t="s">
        <v>668</v>
      </c>
      <c r="B825" s="23">
        <v>924</v>
      </c>
      <c r="C825" s="23" t="s">
        <v>684</v>
      </c>
      <c r="D825" s="158" t="s">
        <v>261</v>
      </c>
      <c r="E825" s="50"/>
      <c r="F825" s="242">
        <f>F826</f>
        <v>101.2</v>
      </c>
      <c r="G825" s="242">
        <f t="shared" si="98"/>
        <v>101.2</v>
      </c>
      <c r="H825" s="256">
        <f t="shared" si="98"/>
        <v>0</v>
      </c>
      <c r="I825" s="242">
        <f t="shared" si="98"/>
        <v>101.2</v>
      </c>
      <c r="J825" s="74"/>
    </row>
    <row r="826" spans="1:10" s="19" customFormat="1" ht="20.25">
      <c r="A826" s="101" t="s">
        <v>571</v>
      </c>
      <c r="B826" s="23">
        <v>924</v>
      </c>
      <c r="C826" s="23" t="s">
        <v>684</v>
      </c>
      <c r="D826" s="158" t="s">
        <v>262</v>
      </c>
      <c r="E826" s="50"/>
      <c r="F826" s="242">
        <f>F827</f>
        <v>101.2</v>
      </c>
      <c r="G826" s="242">
        <f t="shared" si="98"/>
        <v>101.2</v>
      </c>
      <c r="H826" s="256">
        <f t="shared" si="98"/>
        <v>0</v>
      </c>
      <c r="I826" s="242">
        <f t="shared" si="98"/>
        <v>101.2</v>
      </c>
      <c r="J826" s="74"/>
    </row>
    <row r="827" spans="1:10" s="19" customFormat="1" ht="12.75">
      <c r="A827" s="101" t="s">
        <v>39</v>
      </c>
      <c r="B827" s="23">
        <v>924</v>
      </c>
      <c r="C827" s="23" t="s">
        <v>684</v>
      </c>
      <c r="D827" s="158" t="s">
        <v>262</v>
      </c>
      <c r="E827" s="50" t="s">
        <v>40</v>
      </c>
      <c r="F827" s="247">
        <v>101.2</v>
      </c>
      <c r="G827" s="247">
        <f>F827</f>
        <v>101.2</v>
      </c>
      <c r="H827" s="297"/>
      <c r="I827" s="247">
        <v>101.2</v>
      </c>
      <c r="J827" s="74"/>
    </row>
    <row r="828" spans="1:10" s="19" customFormat="1" ht="12.75">
      <c r="A828" s="114" t="s">
        <v>755</v>
      </c>
      <c r="B828" s="82">
        <v>924</v>
      </c>
      <c r="C828" s="217" t="s">
        <v>633</v>
      </c>
      <c r="D828" s="156"/>
      <c r="E828" s="82"/>
      <c r="F828" s="242">
        <f aca="true" t="shared" si="99" ref="F828:I829">F829</f>
        <v>53</v>
      </c>
      <c r="G828" s="242">
        <f t="shared" si="99"/>
        <v>0</v>
      </c>
      <c r="H828" s="242">
        <f t="shared" si="99"/>
        <v>53</v>
      </c>
      <c r="I828" s="242">
        <f t="shared" si="99"/>
        <v>53</v>
      </c>
      <c r="J828" s="74"/>
    </row>
    <row r="829" spans="1:10" s="19" customFormat="1" ht="20.25">
      <c r="A829" s="105" t="s">
        <v>221</v>
      </c>
      <c r="B829" s="82">
        <v>924</v>
      </c>
      <c r="C829" s="217" t="s">
        <v>220</v>
      </c>
      <c r="D829" s="376">
        <v>7950332</v>
      </c>
      <c r="E829" s="82"/>
      <c r="F829" s="242">
        <f t="shared" si="99"/>
        <v>53</v>
      </c>
      <c r="G829" s="242">
        <f t="shared" si="99"/>
        <v>0</v>
      </c>
      <c r="H829" s="256">
        <f t="shared" si="99"/>
        <v>53</v>
      </c>
      <c r="I829" s="242">
        <f t="shared" si="99"/>
        <v>53</v>
      </c>
      <c r="J829" s="74"/>
    </row>
    <row r="830" spans="1:10" s="19" customFormat="1" ht="12.75">
      <c r="A830" s="101" t="s">
        <v>39</v>
      </c>
      <c r="B830" s="82">
        <v>924</v>
      </c>
      <c r="C830" s="217" t="s">
        <v>220</v>
      </c>
      <c r="D830" s="376">
        <v>7950332</v>
      </c>
      <c r="E830" s="218" t="s">
        <v>619</v>
      </c>
      <c r="F830" s="242">
        <v>53</v>
      </c>
      <c r="G830" s="242"/>
      <c r="H830" s="256">
        <f>F830</f>
        <v>53</v>
      </c>
      <c r="I830" s="242">
        <v>53</v>
      </c>
      <c r="J830" s="74"/>
    </row>
    <row r="831" spans="1:10" s="340" customFormat="1" ht="52.5">
      <c r="A831" s="154" t="s">
        <v>214</v>
      </c>
      <c r="B831" s="147">
        <v>925</v>
      </c>
      <c r="C831" s="144"/>
      <c r="D831" s="160"/>
      <c r="E831" s="144"/>
      <c r="F831" s="295">
        <f>F832+F846+F850+F852+F857</f>
        <v>4580.6269999999995</v>
      </c>
      <c r="G831" s="295">
        <f>G832+G846+G850+G852+G857</f>
        <v>3931.897</v>
      </c>
      <c r="H831" s="295">
        <f>H832+H846+H850+H852+H857</f>
        <v>434.5</v>
      </c>
      <c r="I831" s="295">
        <f>I832+I846+I850+I852+I857</f>
        <v>4440.601</v>
      </c>
      <c r="J831" s="192"/>
    </row>
    <row r="832" spans="1:10" s="19" customFormat="1" ht="12.75">
      <c r="A832" s="149" t="s">
        <v>291</v>
      </c>
      <c r="B832" s="150">
        <v>925</v>
      </c>
      <c r="C832" s="82" t="s">
        <v>292</v>
      </c>
      <c r="D832" s="156"/>
      <c r="E832" s="82"/>
      <c r="F832" s="278">
        <f>F833+F837</f>
        <v>3770.0969999999998</v>
      </c>
      <c r="G832" s="278">
        <f>G833+G837</f>
        <v>3770.0969999999998</v>
      </c>
      <c r="H832" s="343">
        <f>H833+H837</f>
        <v>0</v>
      </c>
      <c r="I832" s="278">
        <f>I833+I837</f>
        <v>3652.919</v>
      </c>
      <c r="J832" s="74"/>
    </row>
    <row r="833" spans="1:10" s="19" customFormat="1" ht="45">
      <c r="A833" s="102" t="s">
        <v>332</v>
      </c>
      <c r="B833" s="120">
        <v>925</v>
      </c>
      <c r="C833" s="53" t="s">
        <v>667</v>
      </c>
      <c r="D833" s="161"/>
      <c r="E833" s="53"/>
      <c r="F833" s="229">
        <f aca="true" t="shared" si="100" ref="F833:I835">F834</f>
        <v>3024.77</v>
      </c>
      <c r="G833" s="229">
        <f t="shared" si="100"/>
        <v>3024.77</v>
      </c>
      <c r="H833" s="260">
        <f t="shared" si="100"/>
        <v>0</v>
      </c>
      <c r="I833" s="229">
        <f t="shared" si="100"/>
        <v>2947.36</v>
      </c>
      <c r="J833" s="74"/>
    </row>
    <row r="834" spans="1:10" s="19" customFormat="1" ht="12.75">
      <c r="A834" s="91" t="s">
        <v>14</v>
      </c>
      <c r="B834" s="97">
        <v>925</v>
      </c>
      <c r="C834" s="50" t="s">
        <v>667</v>
      </c>
      <c r="D834" s="162" t="s">
        <v>665</v>
      </c>
      <c r="E834" s="50"/>
      <c r="F834" s="242">
        <f t="shared" si="100"/>
        <v>3024.77</v>
      </c>
      <c r="G834" s="242">
        <f t="shared" si="100"/>
        <v>3024.77</v>
      </c>
      <c r="H834" s="256">
        <f t="shared" si="100"/>
        <v>0</v>
      </c>
      <c r="I834" s="242">
        <f t="shared" si="100"/>
        <v>2947.36</v>
      </c>
      <c r="J834" s="74"/>
    </row>
    <row r="835" spans="1:10" s="19" customFormat="1" ht="12.75">
      <c r="A835" s="105" t="s">
        <v>27</v>
      </c>
      <c r="B835" s="129">
        <v>925</v>
      </c>
      <c r="C835" s="23" t="s">
        <v>667</v>
      </c>
      <c r="D835" s="158" t="s">
        <v>28</v>
      </c>
      <c r="E835" s="23"/>
      <c r="F835" s="247">
        <f t="shared" si="100"/>
        <v>3024.77</v>
      </c>
      <c r="G835" s="247">
        <f t="shared" si="100"/>
        <v>3024.77</v>
      </c>
      <c r="H835" s="261">
        <f t="shared" si="100"/>
        <v>0</v>
      </c>
      <c r="I835" s="247">
        <f t="shared" si="100"/>
        <v>2947.36</v>
      </c>
      <c r="J835" s="74"/>
    </row>
    <row r="836" spans="1:10" s="19" customFormat="1" ht="12.75">
      <c r="A836" s="105" t="s">
        <v>26</v>
      </c>
      <c r="B836" s="130">
        <v>925</v>
      </c>
      <c r="C836" s="23" t="s">
        <v>667</v>
      </c>
      <c r="D836" s="158" t="s">
        <v>28</v>
      </c>
      <c r="E836" s="23">
        <v>900</v>
      </c>
      <c r="F836" s="247">
        <v>3024.77</v>
      </c>
      <c r="G836" s="247">
        <f>F836</f>
        <v>3024.77</v>
      </c>
      <c r="H836" s="256"/>
      <c r="I836" s="242">
        <v>2947.36</v>
      </c>
      <c r="J836" s="74"/>
    </row>
    <row r="837" spans="1:10" s="19" customFormat="1" ht="12.75">
      <c r="A837" s="102" t="s">
        <v>294</v>
      </c>
      <c r="B837" s="120">
        <v>925</v>
      </c>
      <c r="C837" s="53" t="s">
        <v>139</v>
      </c>
      <c r="D837" s="161"/>
      <c r="E837" s="53"/>
      <c r="F837" s="229">
        <f>F838+F842</f>
        <v>745.327</v>
      </c>
      <c r="G837" s="229">
        <f>G838+G842</f>
        <v>745.327</v>
      </c>
      <c r="H837" s="229">
        <f>H838+H842</f>
        <v>0</v>
      </c>
      <c r="I837" s="229">
        <f>I838+I842</f>
        <v>705.559</v>
      </c>
      <c r="J837" s="74"/>
    </row>
    <row r="838" spans="1:10" s="19" customFormat="1" ht="20.25">
      <c r="A838" s="91" t="s">
        <v>49</v>
      </c>
      <c r="B838" s="135">
        <v>925</v>
      </c>
      <c r="C838" s="53" t="s">
        <v>139</v>
      </c>
      <c r="D838" s="162" t="s">
        <v>50</v>
      </c>
      <c r="E838" s="50"/>
      <c r="F838" s="242">
        <f aca="true" t="shared" si="101" ref="F838:I840">F839</f>
        <v>163.527</v>
      </c>
      <c r="G838" s="242">
        <f t="shared" si="101"/>
        <v>163.527</v>
      </c>
      <c r="H838" s="256">
        <f t="shared" si="101"/>
        <v>0</v>
      </c>
      <c r="I838" s="242">
        <f t="shared" si="101"/>
        <v>163.523</v>
      </c>
      <c r="J838" s="74"/>
    </row>
    <row r="839" spans="1:10" s="19" customFormat="1" ht="12.75">
      <c r="A839" s="101" t="s">
        <v>51</v>
      </c>
      <c r="B839" s="135">
        <v>925</v>
      </c>
      <c r="C839" s="53" t="s">
        <v>139</v>
      </c>
      <c r="D839" s="158" t="s">
        <v>52</v>
      </c>
      <c r="E839" s="24"/>
      <c r="F839" s="242">
        <f t="shared" si="101"/>
        <v>163.527</v>
      </c>
      <c r="G839" s="242">
        <f t="shared" si="101"/>
        <v>163.527</v>
      </c>
      <c r="H839" s="256">
        <f t="shared" si="101"/>
        <v>0</v>
      </c>
      <c r="I839" s="242">
        <f t="shared" si="101"/>
        <v>163.523</v>
      </c>
      <c r="J839" s="74"/>
    </row>
    <row r="840" spans="1:10" s="19" customFormat="1" ht="18.75">
      <c r="A840" s="136" t="s">
        <v>339</v>
      </c>
      <c r="B840" s="133">
        <v>925</v>
      </c>
      <c r="C840" s="53" t="s">
        <v>139</v>
      </c>
      <c r="D840" s="159" t="s">
        <v>53</v>
      </c>
      <c r="E840" s="29"/>
      <c r="F840" s="274">
        <f>F841</f>
        <v>163.527</v>
      </c>
      <c r="G840" s="274">
        <f t="shared" si="101"/>
        <v>163.527</v>
      </c>
      <c r="H840" s="273">
        <f t="shared" si="101"/>
        <v>0</v>
      </c>
      <c r="I840" s="274">
        <f t="shared" si="101"/>
        <v>163.523</v>
      </c>
      <c r="J840" s="74"/>
    </row>
    <row r="841" spans="1:10" s="19" customFormat="1" ht="12.75">
      <c r="A841" s="101" t="s">
        <v>26</v>
      </c>
      <c r="B841" s="133">
        <v>925</v>
      </c>
      <c r="C841" s="53" t="s">
        <v>139</v>
      </c>
      <c r="D841" s="159" t="s">
        <v>53</v>
      </c>
      <c r="E841" s="29">
        <v>900</v>
      </c>
      <c r="F841" s="274">
        <v>163.527</v>
      </c>
      <c r="G841" s="274">
        <f>F841</f>
        <v>163.527</v>
      </c>
      <c r="H841" s="273"/>
      <c r="I841" s="274">
        <v>163.523</v>
      </c>
      <c r="J841" s="74"/>
    </row>
    <row r="842" spans="1:10" s="19" customFormat="1" ht="30">
      <c r="A842" s="105" t="s">
        <v>34</v>
      </c>
      <c r="B842" s="133">
        <v>925</v>
      </c>
      <c r="C842" s="53" t="s">
        <v>139</v>
      </c>
      <c r="D842" s="163" t="s">
        <v>753</v>
      </c>
      <c r="E842" s="54"/>
      <c r="F842" s="278">
        <f aca="true" t="shared" si="102" ref="F842:I844">F843</f>
        <v>581.8</v>
      </c>
      <c r="G842" s="278">
        <f t="shared" si="102"/>
        <v>581.8</v>
      </c>
      <c r="H842" s="343">
        <f t="shared" si="102"/>
        <v>0</v>
      </c>
      <c r="I842" s="278">
        <f t="shared" si="102"/>
        <v>542.036</v>
      </c>
      <c r="J842" s="74"/>
    </row>
    <row r="843" spans="1:10" s="19" customFormat="1" ht="12.75">
      <c r="A843" s="91" t="s">
        <v>35</v>
      </c>
      <c r="B843" s="133">
        <v>925</v>
      </c>
      <c r="C843" s="53" t="s">
        <v>139</v>
      </c>
      <c r="D843" s="163" t="s">
        <v>36</v>
      </c>
      <c r="E843" s="54"/>
      <c r="F843" s="278">
        <f t="shared" si="102"/>
        <v>581.8</v>
      </c>
      <c r="G843" s="278">
        <f t="shared" si="102"/>
        <v>581.8</v>
      </c>
      <c r="H843" s="343">
        <f t="shared" si="102"/>
        <v>0</v>
      </c>
      <c r="I843" s="278">
        <f t="shared" si="102"/>
        <v>542.036</v>
      </c>
      <c r="J843" s="74"/>
    </row>
    <row r="844" spans="1:10" s="19" customFormat="1" ht="20.25">
      <c r="A844" s="91" t="s">
        <v>37</v>
      </c>
      <c r="B844" s="133">
        <v>925</v>
      </c>
      <c r="C844" s="53" t="s">
        <v>139</v>
      </c>
      <c r="D844" s="163" t="s">
        <v>38</v>
      </c>
      <c r="E844" s="54"/>
      <c r="F844" s="278">
        <f t="shared" si="102"/>
        <v>581.8</v>
      </c>
      <c r="G844" s="278">
        <f t="shared" si="102"/>
        <v>581.8</v>
      </c>
      <c r="H844" s="343">
        <f t="shared" si="102"/>
        <v>0</v>
      </c>
      <c r="I844" s="278">
        <f t="shared" si="102"/>
        <v>542.036</v>
      </c>
      <c r="J844" s="74"/>
    </row>
    <row r="845" spans="1:10" s="19" customFormat="1" ht="12.75">
      <c r="A845" s="105" t="s">
        <v>39</v>
      </c>
      <c r="B845" s="133">
        <v>925</v>
      </c>
      <c r="C845" s="53" t="s">
        <v>139</v>
      </c>
      <c r="D845" s="163" t="s">
        <v>38</v>
      </c>
      <c r="E845" s="54" t="s">
        <v>40</v>
      </c>
      <c r="F845" s="278">
        <v>581.8</v>
      </c>
      <c r="G845" s="278">
        <f>F845</f>
        <v>581.8</v>
      </c>
      <c r="H845" s="266"/>
      <c r="I845" s="252">
        <v>542.036</v>
      </c>
      <c r="J845" s="74"/>
    </row>
    <row r="846" spans="1:10" s="19" customFormat="1" ht="12.75">
      <c r="A846" s="149" t="s">
        <v>333</v>
      </c>
      <c r="B846" s="150">
        <v>925</v>
      </c>
      <c r="C846" s="82" t="s">
        <v>334</v>
      </c>
      <c r="D846" s="156"/>
      <c r="E846" s="82"/>
      <c r="F846" s="221">
        <f>F847</f>
        <v>379.5</v>
      </c>
      <c r="G846" s="221">
        <f aca="true" t="shared" si="103" ref="G846:I848">G847</f>
        <v>0</v>
      </c>
      <c r="H846" s="234">
        <f t="shared" si="103"/>
        <v>379.5</v>
      </c>
      <c r="I846" s="221">
        <f t="shared" si="103"/>
        <v>379.5</v>
      </c>
      <c r="J846" s="74"/>
    </row>
    <row r="847" spans="1:10" s="19" customFormat="1" ht="12.75">
      <c r="A847" s="139" t="s">
        <v>335</v>
      </c>
      <c r="B847" s="155">
        <v>925</v>
      </c>
      <c r="C847" s="37" t="s">
        <v>336</v>
      </c>
      <c r="D847" s="157"/>
      <c r="E847" s="37"/>
      <c r="F847" s="242">
        <f>F848</f>
        <v>379.5</v>
      </c>
      <c r="G847" s="242">
        <f t="shared" si="103"/>
        <v>0</v>
      </c>
      <c r="H847" s="256">
        <f t="shared" si="103"/>
        <v>379.5</v>
      </c>
      <c r="I847" s="242">
        <f t="shared" si="103"/>
        <v>379.5</v>
      </c>
      <c r="J847" s="74"/>
    </row>
    <row r="848" spans="1:10" s="19" customFormat="1" ht="20.25">
      <c r="A848" s="106" t="s">
        <v>337</v>
      </c>
      <c r="B848" s="155">
        <v>925</v>
      </c>
      <c r="C848" s="37" t="s">
        <v>336</v>
      </c>
      <c r="D848" s="163" t="s">
        <v>338</v>
      </c>
      <c r="E848" s="37"/>
      <c r="F848" s="242">
        <f>F849</f>
        <v>379.5</v>
      </c>
      <c r="G848" s="242">
        <f t="shared" si="103"/>
        <v>0</v>
      </c>
      <c r="H848" s="256">
        <f t="shared" si="103"/>
        <v>379.5</v>
      </c>
      <c r="I848" s="242">
        <f t="shared" si="103"/>
        <v>379.5</v>
      </c>
      <c r="J848" s="74"/>
    </row>
    <row r="849" spans="1:10" s="19" customFormat="1" ht="12.75">
      <c r="A849" s="101" t="s">
        <v>26</v>
      </c>
      <c r="B849" s="377">
        <v>925</v>
      </c>
      <c r="C849" s="37" t="s">
        <v>336</v>
      </c>
      <c r="D849" s="163" t="s">
        <v>338</v>
      </c>
      <c r="E849" s="24">
        <v>900</v>
      </c>
      <c r="F849" s="242">
        <v>379.5</v>
      </c>
      <c r="G849" s="242"/>
      <c r="H849" s="256">
        <f>F849</f>
        <v>379.5</v>
      </c>
      <c r="I849" s="242">
        <v>379.5</v>
      </c>
      <c r="J849" s="74"/>
    </row>
    <row r="850" spans="1:10" s="19" customFormat="1" ht="12.75">
      <c r="A850" s="101" t="s">
        <v>219</v>
      </c>
      <c r="B850" s="155">
        <v>925</v>
      </c>
      <c r="C850" s="204" t="s">
        <v>542</v>
      </c>
      <c r="D850" s="163"/>
      <c r="E850" s="24"/>
      <c r="F850" s="242">
        <f>F851</f>
        <v>214.23</v>
      </c>
      <c r="G850" s="242">
        <f>G851</f>
        <v>0</v>
      </c>
      <c r="H850" s="242">
        <f>H851</f>
        <v>0</v>
      </c>
      <c r="I850" s="242">
        <f>I851</f>
        <v>192.815</v>
      </c>
      <c r="J850" s="74"/>
    </row>
    <row r="851" spans="1:10" s="19" customFormat="1" ht="12.75">
      <c r="A851" s="101" t="s">
        <v>26</v>
      </c>
      <c r="B851" s="155">
        <v>925</v>
      </c>
      <c r="C851" s="204" t="s">
        <v>542</v>
      </c>
      <c r="D851" s="163">
        <v>6000500</v>
      </c>
      <c r="E851" s="24">
        <v>900</v>
      </c>
      <c r="F851" s="242">
        <v>214.23</v>
      </c>
      <c r="G851" s="242"/>
      <c r="H851" s="256"/>
      <c r="I851" s="242">
        <v>192.815</v>
      </c>
      <c r="J851" s="74"/>
    </row>
    <row r="852" spans="1:10" s="19" customFormat="1" ht="26.25">
      <c r="A852" s="149" t="s">
        <v>340</v>
      </c>
      <c r="B852" s="82">
        <v>925</v>
      </c>
      <c r="C852" s="82" t="s">
        <v>341</v>
      </c>
      <c r="D852" s="156"/>
      <c r="E852" s="82"/>
      <c r="F852" s="278">
        <f>F853</f>
        <v>161.8</v>
      </c>
      <c r="G852" s="278">
        <f aca="true" t="shared" si="104" ref="G852:I855">G853</f>
        <v>161.8</v>
      </c>
      <c r="H852" s="343">
        <f t="shared" si="104"/>
        <v>0</v>
      </c>
      <c r="I852" s="278">
        <f t="shared" si="104"/>
        <v>160.367</v>
      </c>
      <c r="J852" s="74"/>
    </row>
    <row r="853" spans="1:10" s="19" customFormat="1" ht="20.25">
      <c r="A853" s="103" t="s">
        <v>685</v>
      </c>
      <c r="B853" s="37">
        <v>925</v>
      </c>
      <c r="C853" s="37" t="s">
        <v>684</v>
      </c>
      <c r="D853" s="157" t="s">
        <v>686</v>
      </c>
      <c r="E853" s="37"/>
      <c r="F853" s="242">
        <f>F854</f>
        <v>161.8</v>
      </c>
      <c r="G853" s="242">
        <f t="shared" si="104"/>
        <v>161.8</v>
      </c>
      <c r="H853" s="256">
        <f t="shared" si="104"/>
        <v>0</v>
      </c>
      <c r="I853" s="242">
        <f t="shared" si="104"/>
        <v>160.367</v>
      </c>
      <c r="J853" s="74"/>
    </row>
    <row r="854" spans="1:10" s="19" customFormat="1" ht="12.75">
      <c r="A854" s="101" t="s">
        <v>668</v>
      </c>
      <c r="B854" s="23">
        <v>925</v>
      </c>
      <c r="C854" s="23" t="s">
        <v>684</v>
      </c>
      <c r="D854" s="158" t="s">
        <v>261</v>
      </c>
      <c r="E854" s="50"/>
      <c r="F854" s="242">
        <f>F855</f>
        <v>161.8</v>
      </c>
      <c r="G854" s="242">
        <f t="shared" si="104"/>
        <v>161.8</v>
      </c>
      <c r="H854" s="256">
        <f t="shared" si="104"/>
        <v>0</v>
      </c>
      <c r="I854" s="242">
        <f t="shared" si="104"/>
        <v>160.367</v>
      </c>
      <c r="J854" s="74"/>
    </row>
    <row r="855" spans="1:10" s="19" customFormat="1" ht="20.25">
      <c r="A855" s="101" t="s">
        <v>571</v>
      </c>
      <c r="B855" s="23">
        <v>925</v>
      </c>
      <c r="C855" s="23" t="s">
        <v>684</v>
      </c>
      <c r="D855" s="158" t="s">
        <v>262</v>
      </c>
      <c r="E855" s="50"/>
      <c r="F855" s="242">
        <f>F856</f>
        <v>161.8</v>
      </c>
      <c r="G855" s="242">
        <f t="shared" si="104"/>
        <v>161.8</v>
      </c>
      <c r="H855" s="256">
        <f t="shared" si="104"/>
        <v>0</v>
      </c>
      <c r="I855" s="242">
        <f t="shared" si="104"/>
        <v>160.367</v>
      </c>
      <c r="J855" s="74"/>
    </row>
    <row r="856" spans="1:10" s="19" customFormat="1" ht="12.75">
      <c r="A856" s="101" t="s">
        <v>39</v>
      </c>
      <c r="B856" s="23">
        <v>925</v>
      </c>
      <c r="C856" s="23" t="s">
        <v>684</v>
      </c>
      <c r="D856" s="158" t="s">
        <v>262</v>
      </c>
      <c r="E856" s="50" t="s">
        <v>40</v>
      </c>
      <c r="F856" s="278">
        <v>161.8</v>
      </c>
      <c r="G856" s="278">
        <f>F856</f>
        <v>161.8</v>
      </c>
      <c r="H856" s="296"/>
      <c r="I856" s="278">
        <v>160.367</v>
      </c>
      <c r="J856" s="74"/>
    </row>
    <row r="857" spans="1:10" s="19" customFormat="1" ht="12.75">
      <c r="A857" s="101" t="s">
        <v>26</v>
      </c>
      <c r="B857" s="82">
        <v>925</v>
      </c>
      <c r="C857" s="201" t="s">
        <v>220</v>
      </c>
      <c r="D857" s="228"/>
      <c r="E857" s="82"/>
      <c r="F857" s="242">
        <f aca="true" t="shared" si="105" ref="F857:I858">F858</f>
        <v>55</v>
      </c>
      <c r="G857" s="242">
        <f t="shared" si="105"/>
        <v>0</v>
      </c>
      <c r="H857" s="242">
        <f t="shared" si="105"/>
        <v>55</v>
      </c>
      <c r="I857" s="242">
        <f t="shared" si="105"/>
        <v>55</v>
      </c>
      <c r="J857" s="74"/>
    </row>
    <row r="858" spans="1:10" s="19" customFormat="1" ht="20.25">
      <c r="A858" s="105" t="s">
        <v>221</v>
      </c>
      <c r="B858" s="82">
        <v>925</v>
      </c>
      <c r="C858" s="217" t="s">
        <v>220</v>
      </c>
      <c r="D858" s="376">
        <v>7950332</v>
      </c>
      <c r="E858" s="82"/>
      <c r="F858" s="242">
        <f t="shared" si="105"/>
        <v>55</v>
      </c>
      <c r="G858" s="242">
        <f t="shared" si="105"/>
        <v>0</v>
      </c>
      <c r="H858" s="256">
        <f t="shared" si="105"/>
        <v>55</v>
      </c>
      <c r="I858" s="242">
        <f t="shared" si="105"/>
        <v>55</v>
      </c>
      <c r="J858" s="74"/>
    </row>
    <row r="859" spans="1:10" s="19" customFormat="1" ht="12.75">
      <c r="A859" s="101" t="s">
        <v>39</v>
      </c>
      <c r="B859" s="82">
        <v>925</v>
      </c>
      <c r="C859" s="217" t="s">
        <v>220</v>
      </c>
      <c r="D859" s="376">
        <v>7950332</v>
      </c>
      <c r="E859" s="218" t="s">
        <v>619</v>
      </c>
      <c r="F859" s="242">
        <v>55</v>
      </c>
      <c r="G859" s="242"/>
      <c r="H859" s="256">
        <f>F859</f>
        <v>55</v>
      </c>
      <c r="I859" s="242">
        <v>55</v>
      </c>
      <c r="J859" s="74"/>
    </row>
    <row r="860" spans="1:10" s="340" customFormat="1" ht="39">
      <c r="A860" s="154" t="s">
        <v>215</v>
      </c>
      <c r="B860" s="147">
        <v>926</v>
      </c>
      <c r="C860" s="144"/>
      <c r="D860" s="160"/>
      <c r="E860" s="144"/>
      <c r="F860" s="295">
        <f>F861+F871+F875+F877+F883+F888</f>
        <v>4959.6</v>
      </c>
      <c r="G860" s="295">
        <f>G861+G871+G875+G877+G883+G888</f>
        <v>4528.1</v>
      </c>
      <c r="H860" s="295">
        <f>H861+H871+H875+H877+H883+H888</f>
        <v>379.5</v>
      </c>
      <c r="I860" s="295">
        <f>I861+I871+I875+I877+I883+I888</f>
        <v>4229.609</v>
      </c>
      <c r="J860" s="192"/>
    </row>
    <row r="861" spans="1:10" s="19" customFormat="1" ht="12.75">
      <c r="A861" s="149" t="s">
        <v>291</v>
      </c>
      <c r="B861" s="150">
        <v>926</v>
      </c>
      <c r="C861" s="82" t="s">
        <v>292</v>
      </c>
      <c r="D861" s="156"/>
      <c r="E861" s="82"/>
      <c r="F861" s="278">
        <f>F862+F866</f>
        <v>4145</v>
      </c>
      <c r="G861" s="278">
        <f>G862+G866</f>
        <v>4145</v>
      </c>
      <c r="H861" s="343">
        <f>H862+H866</f>
        <v>0</v>
      </c>
      <c r="I861" s="278">
        <f>I862+I866</f>
        <v>3649.6090000000004</v>
      </c>
      <c r="J861" s="74"/>
    </row>
    <row r="862" spans="1:10" s="19" customFormat="1" ht="45">
      <c r="A862" s="102" t="s">
        <v>332</v>
      </c>
      <c r="B862" s="120">
        <v>926</v>
      </c>
      <c r="C862" s="53" t="s">
        <v>667</v>
      </c>
      <c r="D862" s="161"/>
      <c r="E862" s="53"/>
      <c r="F862" s="229">
        <f aca="true" t="shared" si="106" ref="F862:I864">F863</f>
        <v>3549.1</v>
      </c>
      <c r="G862" s="229">
        <f t="shared" si="106"/>
        <v>3549.1</v>
      </c>
      <c r="H862" s="260">
        <f t="shared" si="106"/>
        <v>0</v>
      </c>
      <c r="I862" s="229">
        <f t="shared" si="106"/>
        <v>3094.351</v>
      </c>
      <c r="J862" s="74"/>
    </row>
    <row r="863" spans="1:10" s="19" customFormat="1" ht="12.75">
      <c r="A863" s="91" t="s">
        <v>14</v>
      </c>
      <c r="B863" s="97">
        <v>926</v>
      </c>
      <c r="C863" s="50" t="s">
        <v>667</v>
      </c>
      <c r="D863" s="162" t="s">
        <v>665</v>
      </c>
      <c r="E863" s="50"/>
      <c r="F863" s="242">
        <f t="shared" si="106"/>
        <v>3549.1</v>
      </c>
      <c r="G863" s="242">
        <f t="shared" si="106"/>
        <v>3549.1</v>
      </c>
      <c r="H863" s="256">
        <f t="shared" si="106"/>
        <v>0</v>
      </c>
      <c r="I863" s="242">
        <f t="shared" si="106"/>
        <v>3094.351</v>
      </c>
      <c r="J863" s="74"/>
    </row>
    <row r="864" spans="1:10" s="19" customFormat="1" ht="12.75">
      <c r="A864" s="105" t="s">
        <v>27</v>
      </c>
      <c r="B864" s="129">
        <v>926</v>
      </c>
      <c r="C864" s="23" t="s">
        <v>667</v>
      </c>
      <c r="D864" s="158" t="s">
        <v>28</v>
      </c>
      <c r="E864" s="23"/>
      <c r="F864" s="247">
        <f t="shared" si="106"/>
        <v>3549.1</v>
      </c>
      <c r="G864" s="247">
        <f t="shared" si="106"/>
        <v>3549.1</v>
      </c>
      <c r="H864" s="261">
        <f t="shared" si="106"/>
        <v>0</v>
      </c>
      <c r="I864" s="247">
        <f t="shared" si="106"/>
        <v>3094.351</v>
      </c>
      <c r="J864" s="74"/>
    </row>
    <row r="865" spans="1:10" s="19" customFormat="1" ht="12.75">
      <c r="A865" s="105" t="s">
        <v>26</v>
      </c>
      <c r="B865" s="130">
        <v>926</v>
      </c>
      <c r="C865" s="23" t="s">
        <v>667</v>
      </c>
      <c r="D865" s="158" t="s">
        <v>28</v>
      </c>
      <c r="E865" s="23">
        <v>900</v>
      </c>
      <c r="F865" s="247">
        <v>3549.1</v>
      </c>
      <c r="G865" s="242">
        <f>F865</f>
        <v>3549.1</v>
      </c>
      <c r="H865" s="256"/>
      <c r="I865" s="242">
        <v>3094.351</v>
      </c>
      <c r="J865" s="74"/>
    </row>
    <row r="866" spans="1:10" s="19" customFormat="1" ht="12.75">
      <c r="A866" s="102" t="s">
        <v>294</v>
      </c>
      <c r="B866" s="120">
        <v>926</v>
      </c>
      <c r="C866" s="53" t="s">
        <v>139</v>
      </c>
      <c r="D866" s="161"/>
      <c r="E866" s="53"/>
      <c r="F866" s="244">
        <f>F867</f>
        <v>595.9</v>
      </c>
      <c r="G866" s="244">
        <f>G867</f>
        <v>595.9</v>
      </c>
      <c r="H866" s="244">
        <f>H867</f>
        <v>0</v>
      </c>
      <c r="I866" s="244">
        <f>I867</f>
        <v>555.258</v>
      </c>
      <c r="J866" s="74"/>
    </row>
    <row r="867" spans="1:10" s="19" customFormat="1" ht="30">
      <c r="A867" s="105" t="s">
        <v>34</v>
      </c>
      <c r="B867" s="133">
        <v>926</v>
      </c>
      <c r="C867" s="53" t="s">
        <v>139</v>
      </c>
      <c r="D867" s="163" t="s">
        <v>753</v>
      </c>
      <c r="E867" s="54"/>
      <c r="F867" s="249">
        <f aca="true" t="shared" si="107" ref="F867:I869">F868</f>
        <v>595.9</v>
      </c>
      <c r="G867" s="249">
        <f t="shared" si="107"/>
        <v>595.9</v>
      </c>
      <c r="H867" s="333">
        <f t="shared" si="107"/>
        <v>0</v>
      </c>
      <c r="I867" s="249">
        <f t="shared" si="107"/>
        <v>555.258</v>
      </c>
      <c r="J867" s="74"/>
    </row>
    <row r="868" spans="1:10" s="19" customFormat="1" ht="12.75">
      <c r="A868" s="91" t="s">
        <v>35</v>
      </c>
      <c r="B868" s="133">
        <v>926</v>
      </c>
      <c r="C868" s="53" t="s">
        <v>139</v>
      </c>
      <c r="D868" s="163" t="s">
        <v>36</v>
      </c>
      <c r="E868" s="54"/>
      <c r="F868" s="249">
        <f t="shared" si="107"/>
        <v>595.9</v>
      </c>
      <c r="G868" s="249">
        <f t="shared" si="107"/>
        <v>595.9</v>
      </c>
      <c r="H868" s="333">
        <f t="shared" si="107"/>
        <v>0</v>
      </c>
      <c r="I868" s="249">
        <f t="shared" si="107"/>
        <v>555.258</v>
      </c>
      <c r="J868" s="74"/>
    </row>
    <row r="869" spans="1:10" s="19" customFormat="1" ht="20.25">
      <c r="A869" s="91" t="s">
        <v>37</v>
      </c>
      <c r="B869" s="133">
        <v>926</v>
      </c>
      <c r="C869" s="53" t="s">
        <v>139</v>
      </c>
      <c r="D869" s="163" t="s">
        <v>38</v>
      </c>
      <c r="E869" s="54"/>
      <c r="F869" s="249">
        <f t="shared" si="107"/>
        <v>595.9</v>
      </c>
      <c r="G869" s="249">
        <f t="shared" si="107"/>
        <v>595.9</v>
      </c>
      <c r="H869" s="333">
        <f t="shared" si="107"/>
        <v>0</v>
      </c>
      <c r="I869" s="249">
        <f t="shared" si="107"/>
        <v>555.258</v>
      </c>
      <c r="J869" s="74"/>
    </row>
    <row r="870" spans="1:10" s="19" customFormat="1" ht="12.75">
      <c r="A870" s="105" t="s">
        <v>39</v>
      </c>
      <c r="B870" s="133">
        <v>926</v>
      </c>
      <c r="C870" s="53" t="s">
        <v>139</v>
      </c>
      <c r="D870" s="163" t="s">
        <v>38</v>
      </c>
      <c r="E870" s="54" t="s">
        <v>40</v>
      </c>
      <c r="F870" s="249">
        <v>595.9</v>
      </c>
      <c r="G870" s="249">
        <f>F870</f>
        <v>595.9</v>
      </c>
      <c r="H870" s="266"/>
      <c r="I870" s="252">
        <v>555.258</v>
      </c>
      <c r="J870" s="74"/>
    </row>
    <row r="871" spans="1:10" s="19" customFormat="1" ht="12.75">
      <c r="A871" s="149" t="s">
        <v>333</v>
      </c>
      <c r="B871" s="150">
        <v>926</v>
      </c>
      <c r="C871" s="82" t="s">
        <v>334</v>
      </c>
      <c r="D871" s="156"/>
      <c r="E871" s="82"/>
      <c r="F871" s="221">
        <f>F872</f>
        <v>379.5</v>
      </c>
      <c r="G871" s="221">
        <f aca="true" t="shared" si="108" ref="G871:I873">G872</f>
        <v>0</v>
      </c>
      <c r="H871" s="234">
        <f t="shared" si="108"/>
        <v>379.5</v>
      </c>
      <c r="I871" s="221">
        <f t="shared" si="108"/>
        <v>379.5</v>
      </c>
      <c r="J871" s="74"/>
    </row>
    <row r="872" spans="1:10" s="19" customFormat="1" ht="12.75">
      <c r="A872" s="139" t="s">
        <v>335</v>
      </c>
      <c r="B872" s="155">
        <v>926</v>
      </c>
      <c r="C872" s="37" t="s">
        <v>336</v>
      </c>
      <c r="D872" s="157"/>
      <c r="E872" s="37"/>
      <c r="F872" s="240">
        <f>F873</f>
        <v>379.5</v>
      </c>
      <c r="G872" s="240">
        <f t="shared" si="108"/>
        <v>0</v>
      </c>
      <c r="H872" s="257">
        <f t="shared" si="108"/>
        <v>379.5</v>
      </c>
      <c r="I872" s="240">
        <f t="shared" si="108"/>
        <v>379.5</v>
      </c>
      <c r="J872" s="74"/>
    </row>
    <row r="873" spans="1:10" s="19" customFormat="1" ht="20.25">
      <c r="A873" s="106" t="s">
        <v>337</v>
      </c>
      <c r="B873" s="155">
        <v>926</v>
      </c>
      <c r="C873" s="37" t="s">
        <v>336</v>
      </c>
      <c r="D873" s="163" t="s">
        <v>338</v>
      </c>
      <c r="E873" s="37"/>
      <c r="F873" s="240">
        <f>F874</f>
        <v>379.5</v>
      </c>
      <c r="G873" s="240">
        <f t="shared" si="108"/>
        <v>0</v>
      </c>
      <c r="H873" s="257">
        <f t="shared" si="108"/>
        <v>379.5</v>
      </c>
      <c r="I873" s="240">
        <f t="shared" si="108"/>
        <v>379.5</v>
      </c>
      <c r="J873" s="74"/>
    </row>
    <row r="874" spans="1:10" s="19" customFormat="1" ht="12.75">
      <c r="A874" s="101" t="s">
        <v>26</v>
      </c>
      <c r="B874" s="155">
        <v>926</v>
      </c>
      <c r="C874" s="37" t="s">
        <v>336</v>
      </c>
      <c r="D874" s="163" t="s">
        <v>338</v>
      </c>
      <c r="E874" s="23">
        <v>900</v>
      </c>
      <c r="F874" s="240">
        <v>379.5</v>
      </c>
      <c r="G874" s="240"/>
      <c r="H874" s="257">
        <f>F874</f>
        <v>379.5</v>
      </c>
      <c r="I874" s="240">
        <v>379.5</v>
      </c>
      <c r="J874" s="74"/>
    </row>
    <row r="875" spans="1:10" s="19" customFormat="1" ht="12.75">
      <c r="A875" s="106" t="s">
        <v>203</v>
      </c>
      <c r="B875" s="155">
        <v>926</v>
      </c>
      <c r="C875" s="37" t="s">
        <v>495</v>
      </c>
      <c r="D875" s="163">
        <v>6000500</v>
      </c>
      <c r="E875" s="24"/>
      <c r="F875" s="240">
        <f>F876</f>
        <v>132.1</v>
      </c>
      <c r="G875" s="240">
        <f>G876</f>
        <v>132.1</v>
      </c>
      <c r="H875" s="257">
        <f>H876</f>
        <v>0</v>
      </c>
      <c r="I875" s="240">
        <f>I876</f>
        <v>0</v>
      </c>
      <c r="J875" s="74"/>
    </row>
    <row r="876" spans="1:10" s="19" customFormat="1" ht="12.75">
      <c r="A876" s="101" t="s">
        <v>26</v>
      </c>
      <c r="B876" s="155">
        <v>926</v>
      </c>
      <c r="C876" s="37" t="s">
        <v>495</v>
      </c>
      <c r="D876" s="163">
        <v>6000500</v>
      </c>
      <c r="E876" s="23">
        <v>900</v>
      </c>
      <c r="F876" s="240">
        <v>132.1</v>
      </c>
      <c r="G876" s="240">
        <f>F876</f>
        <v>132.1</v>
      </c>
      <c r="H876" s="257"/>
      <c r="I876" s="240"/>
      <c r="J876" s="74"/>
    </row>
    <row r="877" spans="1:10" s="19" customFormat="1" ht="12.75">
      <c r="A877" s="114" t="s">
        <v>526</v>
      </c>
      <c r="B877" s="82">
        <v>926</v>
      </c>
      <c r="C877" s="82" t="s">
        <v>670</v>
      </c>
      <c r="D877" s="82"/>
      <c r="E877" s="82"/>
      <c r="F877" s="242">
        <f aca="true" t="shared" si="109" ref="F877:I881">F878</f>
        <v>150</v>
      </c>
      <c r="G877" s="242">
        <f t="shared" si="109"/>
        <v>150</v>
      </c>
      <c r="H877" s="256">
        <f t="shared" si="109"/>
        <v>0</v>
      </c>
      <c r="I877" s="242">
        <f t="shared" si="109"/>
        <v>47.5</v>
      </c>
      <c r="J877" s="74"/>
    </row>
    <row r="878" spans="1:10" s="19" customFormat="1" ht="12.75">
      <c r="A878" s="104" t="s">
        <v>678</v>
      </c>
      <c r="B878" s="112">
        <v>926</v>
      </c>
      <c r="C878" s="31" t="s">
        <v>679</v>
      </c>
      <c r="D878" s="31"/>
      <c r="E878" s="31"/>
      <c r="F878" s="245">
        <f t="shared" si="109"/>
        <v>150</v>
      </c>
      <c r="G878" s="245">
        <f t="shared" si="109"/>
        <v>150</v>
      </c>
      <c r="H878" s="269">
        <f t="shared" si="109"/>
        <v>0</v>
      </c>
      <c r="I878" s="245">
        <f t="shared" si="109"/>
        <v>47.5</v>
      </c>
      <c r="J878" s="74"/>
    </row>
    <row r="879" spans="1:10" s="19" customFormat="1" ht="12.75">
      <c r="A879" s="91" t="s">
        <v>560</v>
      </c>
      <c r="B879" s="92">
        <v>926</v>
      </c>
      <c r="C879" s="50" t="s">
        <v>679</v>
      </c>
      <c r="D879" s="50" t="s">
        <v>561</v>
      </c>
      <c r="E879" s="50"/>
      <c r="F879" s="240">
        <f>F880</f>
        <v>150</v>
      </c>
      <c r="G879" s="240">
        <f t="shared" si="109"/>
        <v>150</v>
      </c>
      <c r="H879" s="257">
        <f t="shared" si="109"/>
        <v>0</v>
      </c>
      <c r="I879" s="240">
        <f t="shared" si="109"/>
        <v>47.5</v>
      </c>
      <c r="J879" s="74"/>
    </row>
    <row r="880" spans="1:10" s="19" customFormat="1" ht="12.75">
      <c r="A880" s="101" t="s">
        <v>668</v>
      </c>
      <c r="B880" s="23">
        <v>926</v>
      </c>
      <c r="C880" s="23" t="s">
        <v>679</v>
      </c>
      <c r="D880" s="50" t="s">
        <v>562</v>
      </c>
      <c r="E880" s="24"/>
      <c r="F880" s="240">
        <f>F881</f>
        <v>150</v>
      </c>
      <c r="G880" s="240">
        <f t="shared" si="109"/>
        <v>150</v>
      </c>
      <c r="H880" s="257">
        <f t="shared" si="109"/>
        <v>0</v>
      </c>
      <c r="I880" s="240">
        <f t="shared" si="109"/>
        <v>47.5</v>
      </c>
      <c r="J880" s="74"/>
    </row>
    <row r="881" spans="1:10" s="19" customFormat="1" ht="20.25">
      <c r="A881" s="101" t="s">
        <v>772</v>
      </c>
      <c r="B881" s="23">
        <v>926</v>
      </c>
      <c r="C881" s="23" t="s">
        <v>679</v>
      </c>
      <c r="D881" s="50" t="s">
        <v>563</v>
      </c>
      <c r="E881" s="24"/>
      <c r="F881" s="240">
        <f>F882</f>
        <v>150</v>
      </c>
      <c r="G881" s="240">
        <f t="shared" si="109"/>
        <v>150</v>
      </c>
      <c r="H881" s="257">
        <f t="shared" si="109"/>
        <v>0</v>
      </c>
      <c r="I881" s="240">
        <f t="shared" si="109"/>
        <v>47.5</v>
      </c>
      <c r="J881" s="74"/>
    </row>
    <row r="882" spans="1:10" s="19" customFormat="1" ht="12.75">
      <c r="A882" s="101" t="s">
        <v>39</v>
      </c>
      <c r="B882" s="23">
        <v>926</v>
      </c>
      <c r="C882" s="23" t="s">
        <v>679</v>
      </c>
      <c r="D882" s="50" t="s">
        <v>563</v>
      </c>
      <c r="E882" s="29" t="s">
        <v>40</v>
      </c>
      <c r="F882" s="240">
        <v>150</v>
      </c>
      <c r="G882" s="240">
        <f>F882</f>
        <v>150</v>
      </c>
      <c r="H882" s="257"/>
      <c r="I882" s="240">
        <v>47.5</v>
      </c>
      <c r="J882" s="74"/>
    </row>
    <row r="883" spans="1:10" s="19" customFormat="1" ht="26.25">
      <c r="A883" s="149" t="s">
        <v>340</v>
      </c>
      <c r="B883" s="82">
        <v>926</v>
      </c>
      <c r="C883" s="82" t="s">
        <v>341</v>
      </c>
      <c r="D883" s="156"/>
      <c r="E883" s="82"/>
      <c r="F883" s="278">
        <f>F884</f>
        <v>101</v>
      </c>
      <c r="G883" s="278">
        <f aca="true" t="shared" si="110" ref="G883:I886">G884</f>
        <v>101</v>
      </c>
      <c r="H883" s="343">
        <f t="shared" si="110"/>
        <v>0</v>
      </c>
      <c r="I883" s="278">
        <f t="shared" si="110"/>
        <v>101</v>
      </c>
      <c r="J883" s="74"/>
    </row>
    <row r="884" spans="1:10" s="19" customFormat="1" ht="20.25">
      <c r="A884" s="103" t="s">
        <v>685</v>
      </c>
      <c r="B884" s="37">
        <v>926</v>
      </c>
      <c r="C884" s="37" t="s">
        <v>684</v>
      </c>
      <c r="D884" s="157" t="s">
        <v>686</v>
      </c>
      <c r="E884" s="37"/>
      <c r="F884" s="240">
        <f>F885</f>
        <v>101</v>
      </c>
      <c r="G884" s="240">
        <f t="shared" si="110"/>
        <v>101</v>
      </c>
      <c r="H884" s="257">
        <f t="shared" si="110"/>
        <v>0</v>
      </c>
      <c r="I884" s="240">
        <f t="shared" si="110"/>
        <v>101</v>
      </c>
      <c r="J884" s="74"/>
    </row>
    <row r="885" spans="1:10" s="19" customFormat="1" ht="12.75">
      <c r="A885" s="101" t="s">
        <v>668</v>
      </c>
      <c r="B885" s="23">
        <v>926</v>
      </c>
      <c r="C885" s="23" t="s">
        <v>684</v>
      </c>
      <c r="D885" s="158" t="s">
        <v>261</v>
      </c>
      <c r="E885" s="50"/>
      <c r="F885" s="240">
        <f>F886</f>
        <v>101</v>
      </c>
      <c r="G885" s="240">
        <f t="shared" si="110"/>
        <v>101</v>
      </c>
      <c r="H885" s="257">
        <f t="shared" si="110"/>
        <v>0</v>
      </c>
      <c r="I885" s="240">
        <f t="shared" si="110"/>
        <v>101</v>
      </c>
      <c r="J885" s="74"/>
    </row>
    <row r="886" spans="1:10" s="19" customFormat="1" ht="20.25">
      <c r="A886" s="101" t="s">
        <v>571</v>
      </c>
      <c r="B886" s="23">
        <v>926</v>
      </c>
      <c r="C886" s="23" t="s">
        <v>684</v>
      </c>
      <c r="D886" s="158" t="s">
        <v>262</v>
      </c>
      <c r="E886" s="50"/>
      <c r="F886" s="240">
        <f>F887</f>
        <v>101</v>
      </c>
      <c r="G886" s="240">
        <f t="shared" si="110"/>
        <v>101</v>
      </c>
      <c r="H886" s="257">
        <f t="shared" si="110"/>
        <v>0</v>
      </c>
      <c r="I886" s="240">
        <f t="shared" si="110"/>
        <v>101</v>
      </c>
      <c r="J886" s="74"/>
    </row>
    <row r="887" spans="1:10" s="19" customFormat="1" ht="12.75">
      <c r="A887" s="101" t="s">
        <v>39</v>
      </c>
      <c r="B887" s="23">
        <v>926</v>
      </c>
      <c r="C887" s="23" t="s">
        <v>684</v>
      </c>
      <c r="D887" s="158" t="s">
        <v>262</v>
      </c>
      <c r="E887" s="50" t="s">
        <v>40</v>
      </c>
      <c r="F887" s="249">
        <v>101</v>
      </c>
      <c r="G887" s="249">
        <f>F887</f>
        <v>101</v>
      </c>
      <c r="H887" s="292"/>
      <c r="I887" s="241">
        <v>101</v>
      </c>
      <c r="J887" s="74"/>
    </row>
    <row r="888" spans="1:10" s="19" customFormat="1" ht="12.75">
      <c r="A888" s="101" t="s">
        <v>26</v>
      </c>
      <c r="B888" s="82">
        <v>926</v>
      </c>
      <c r="C888" s="201" t="s">
        <v>220</v>
      </c>
      <c r="D888" s="228"/>
      <c r="E888" s="82"/>
      <c r="F888" s="242">
        <f aca="true" t="shared" si="111" ref="F888:I889">F889</f>
        <v>52</v>
      </c>
      <c r="G888" s="242">
        <f t="shared" si="111"/>
        <v>0</v>
      </c>
      <c r="H888" s="256">
        <f t="shared" si="111"/>
        <v>0</v>
      </c>
      <c r="I888" s="242">
        <f t="shared" si="111"/>
        <v>52</v>
      </c>
      <c r="J888" s="74"/>
    </row>
    <row r="889" spans="1:10" s="19" customFormat="1" ht="20.25">
      <c r="A889" s="105" t="s">
        <v>221</v>
      </c>
      <c r="B889" s="82">
        <v>926</v>
      </c>
      <c r="C889" s="217" t="s">
        <v>220</v>
      </c>
      <c r="D889" s="376">
        <v>7950332</v>
      </c>
      <c r="E889" s="82"/>
      <c r="F889" s="242">
        <f t="shared" si="111"/>
        <v>52</v>
      </c>
      <c r="G889" s="242">
        <f t="shared" si="111"/>
        <v>0</v>
      </c>
      <c r="H889" s="242">
        <f t="shared" si="111"/>
        <v>0</v>
      </c>
      <c r="I889" s="242">
        <f t="shared" si="111"/>
        <v>52</v>
      </c>
      <c r="J889" s="74"/>
    </row>
    <row r="890" spans="1:10" s="19" customFormat="1" ht="12.75">
      <c r="A890" s="101" t="s">
        <v>39</v>
      </c>
      <c r="B890" s="82">
        <v>926</v>
      </c>
      <c r="C890" s="217" t="s">
        <v>220</v>
      </c>
      <c r="D890" s="376">
        <v>7950332</v>
      </c>
      <c r="E890" s="218" t="s">
        <v>619</v>
      </c>
      <c r="F890" s="242">
        <v>52</v>
      </c>
      <c r="G890" s="40"/>
      <c r="H890" s="40"/>
      <c r="I890" s="236">
        <v>52</v>
      </c>
      <c r="J890" s="74"/>
    </row>
    <row r="891" spans="1:10" s="340" customFormat="1" ht="39">
      <c r="A891" s="154" t="s">
        <v>216</v>
      </c>
      <c r="B891" s="147">
        <v>928</v>
      </c>
      <c r="C891" s="144"/>
      <c r="D891" s="160"/>
      <c r="E891" s="144"/>
      <c r="F891" s="299">
        <f>F892+F911+F916+F920</f>
        <v>7306.889</v>
      </c>
      <c r="G891" s="299">
        <f>G892+G911+G916+G920</f>
        <v>5786.2118</v>
      </c>
      <c r="H891" s="299">
        <f>H892+H911+H916+H920</f>
        <v>0</v>
      </c>
      <c r="I891" s="299">
        <f>I892+I911+I916+I920</f>
        <v>7306.885</v>
      </c>
      <c r="J891" s="192"/>
    </row>
    <row r="892" spans="1:10" s="19" customFormat="1" ht="12.75">
      <c r="A892" s="149" t="s">
        <v>291</v>
      </c>
      <c r="B892" s="150">
        <v>928</v>
      </c>
      <c r="C892" s="82" t="s">
        <v>292</v>
      </c>
      <c r="D892" s="156"/>
      <c r="E892" s="82"/>
      <c r="F892" s="300">
        <f>F893+F897</f>
        <v>6911.4118</v>
      </c>
      <c r="G892" s="300">
        <f>G893+G897</f>
        <v>5435.2118</v>
      </c>
      <c r="H892" s="300">
        <f>H893+H897</f>
        <v>0</v>
      </c>
      <c r="I892" s="300">
        <f>I893+I897</f>
        <v>6911.407999999999</v>
      </c>
      <c r="J892" s="74"/>
    </row>
    <row r="893" spans="1:10" s="19" customFormat="1" ht="45">
      <c r="A893" s="102" t="s">
        <v>332</v>
      </c>
      <c r="B893" s="120">
        <v>928</v>
      </c>
      <c r="C893" s="53" t="s">
        <v>667</v>
      </c>
      <c r="D893" s="161"/>
      <c r="E893" s="53"/>
      <c r="F893" s="301">
        <f>F894</f>
        <v>4156.1408</v>
      </c>
      <c r="G893" s="301">
        <f>G894</f>
        <v>4156.1408</v>
      </c>
      <c r="H893" s="345">
        <f>H894</f>
        <v>0</v>
      </c>
      <c r="I893" s="301">
        <f>I894</f>
        <v>4156.138</v>
      </c>
      <c r="J893" s="74"/>
    </row>
    <row r="894" spans="1:10" s="19" customFormat="1" ht="12.75">
      <c r="A894" s="91" t="s">
        <v>14</v>
      </c>
      <c r="B894" s="97">
        <v>928</v>
      </c>
      <c r="C894" s="50" t="s">
        <v>667</v>
      </c>
      <c r="D894" s="162" t="s">
        <v>665</v>
      </c>
      <c r="E894" s="50"/>
      <c r="F894" s="302">
        <f aca="true" t="shared" si="112" ref="F894:I895">F895</f>
        <v>4156.1408</v>
      </c>
      <c r="G894" s="302">
        <f t="shared" si="112"/>
        <v>4156.1408</v>
      </c>
      <c r="H894" s="304">
        <f t="shared" si="112"/>
        <v>0</v>
      </c>
      <c r="I894" s="302">
        <f t="shared" si="112"/>
        <v>4156.138</v>
      </c>
      <c r="J894" s="74"/>
    </row>
    <row r="895" spans="1:10" s="19" customFormat="1" ht="12.75">
      <c r="A895" s="105" t="s">
        <v>27</v>
      </c>
      <c r="B895" s="129">
        <v>928</v>
      </c>
      <c r="C895" s="23" t="s">
        <v>667</v>
      </c>
      <c r="D895" s="158" t="s">
        <v>28</v>
      </c>
      <c r="E895" s="23"/>
      <c r="F895" s="303">
        <f t="shared" si="112"/>
        <v>4156.1408</v>
      </c>
      <c r="G895" s="303">
        <f t="shared" si="112"/>
        <v>4156.1408</v>
      </c>
      <c r="H895" s="346">
        <f t="shared" si="112"/>
        <v>0</v>
      </c>
      <c r="I895" s="303">
        <f t="shared" si="112"/>
        <v>4156.138</v>
      </c>
      <c r="J895" s="74"/>
    </row>
    <row r="896" spans="1:10" s="19" customFormat="1" ht="12.75">
      <c r="A896" s="105" t="s">
        <v>26</v>
      </c>
      <c r="B896" s="130">
        <v>928</v>
      </c>
      <c r="C896" s="23" t="s">
        <v>667</v>
      </c>
      <c r="D896" s="158" t="s">
        <v>28</v>
      </c>
      <c r="E896" s="23">
        <v>900</v>
      </c>
      <c r="F896" s="303">
        <v>4156.1408</v>
      </c>
      <c r="G896" s="303">
        <f>F896</f>
        <v>4156.1408</v>
      </c>
      <c r="H896" s="304"/>
      <c r="I896" s="302">
        <v>4156.138</v>
      </c>
      <c r="J896" s="74"/>
    </row>
    <row r="897" spans="1:10" s="19" customFormat="1" ht="12.75">
      <c r="A897" s="102" t="s">
        <v>294</v>
      </c>
      <c r="B897" s="120">
        <v>928</v>
      </c>
      <c r="C897" s="53" t="s">
        <v>139</v>
      </c>
      <c r="D897" s="161"/>
      <c r="E897" s="53"/>
      <c r="F897" s="301">
        <f>F898+F907</f>
        <v>2755.2709999999997</v>
      </c>
      <c r="G897" s="301">
        <f>G898+G907</f>
        <v>1279.071</v>
      </c>
      <c r="H897" s="301">
        <f>H898+H907</f>
        <v>0</v>
      </c>
      <c r="I897" s="301">
        <f>I898+I907</f>
        <v>2755.2699999999995</v>
      </c>
      <c r="J897" s="74"/>
    </row>
    <row r="898" spans="1:10" s="19" customFormat="1" ht="20.25">
      <c r="A898" s="91" t="s">
        <v>49</v>
      </c>
      <c r="B898" s="135">
        <v>928</v>
      </c>
      <c r="C898" s="53" t="s">
        <v>139</v>
      </c>
      <c r="D898" s="162" t="s">
        <v>50</v>
      </c>
      <c r="E898" s="50"/>
      <c r="F898" s="302">
        <f>F899</f>
        <v>2190.9719999999998</v>
      </c>
      <c r="G898" s="302">
        <f>G899</f>
        <v>714.7719999999999</v>
      </c>
      <c r="H898" s="304">
        <f>H899</f>
        <v>0</v>
      </c>
      <c r="I898" s="302">
        <f>I899</f>
        <v>2190.9719999999998</v>
      </c>
      <c r="J898" s="74"/>
    </row>
    <row r="899" spans="1:10" s="19" customFormat="1" ht="12.75">
      <c r="A899" s="101" t="s">
        <v>51</v>
      </c>
      <c r="B899" s="135">
        <v>928</v>
      </c>
      <c r="C899" s="53" t="s">
        <v>139</v>
      </c>
      <c r="D899" s="158" t="s">
        <v>52</v>
      </c>
      <c r="E899" s="24"/>
      <c r="F899" s="302">
        <f>F900+F903+F905</f>
        <v>2190.9719999999998</v>
      </c>
      <c r="G899" s="302">
        <f>G900+G903+G905</f>
        <v>714.7719999999999</v>
      </c>
      <c r="H899" s="302">
        <f>H900+H903+H905</f>
        <v>0</v>
      </c>
      <c r="I899" s="302">
        <f>I900+I903+I905</f>
        <v>2190.9719999999998</v>
      </c>
      <c r="J899" s="74"/>
    </row>
    <row r="900" spans="1:10" s="19" customFormat="1" ht="18.75">
      <c r="A900" s="136" t="s">
        <v>339</v>
      </c>
      <c r="B900" s="133">
        <v>928</v>
      </c>
      <c r="C900" s="53" t="s">
        <v>139</v>
      </c>
      <c r="D900" s="159" t="s">
        <v>53</v>
      </c>
      <c r="E900" s="29"/>
      <c r="F900" s="305">
        <f>F901</f>
        <v>61.67</v>
      </c>
      <c r="G900" s="305">
        <f>G901</f>
        <v>61.67</v>
      </c>
      <c r="H900" s="305">
        <f>H901</f>
        <v>0</v>
      </c>
      <c r="I900" s="305">
        <f>I902</f>
        <v>61.67</v>
      </c>
      <c r="J900" s="74"/>
    </row>
    <row r="901" spans="1:10" s="19" customFormat="1" ht="12.75">
      <c r="A901" s="101" t="s">
        <v>26</v>
      </c>
      <c r="B901" s="133">
        <v>928</v>
      </c>
      <c r="C901" s="53" t="s">
        <v>139</v>
      </c>
      <c r="D901" s="159" t="s">
        <v>53</v>
      </c>
      <c r="E901" s="23">
        <v>900</v>
      </c>
      <c r="F901" s="305">
        <v>61.67</v>
      </c>
      <c r="G901" s="305">
        <f>F901</f>
        <v>61.67</v>
      </c>
      <c r="H901" s="306"/>
      <c r="I901" s="305"/>
      <c r="J901" s="74"/>
    </row>
    <row r="902" spans="1:10" s="19" customFormat="1" ht="12.75">
      <c r="A902" s="101" t="s">
        <v>26</v>
      </c>
      <c r="B902" s="133">
        <v>928</v>
      </c>
      <c r="C902" s="53" t="s">
        <v>139</v>
      </c>
      <c r="D902" s="159" t="s">
        <v>53</v>
      </c>
      <c r="E902" s="201" t="s">
        <v>126</v>
      </c>
      <c r="F902" s="305">
        <f>250.85-88.294+185.78886</f>
        <v>348.34486</v>
      </c>
      <c r="G902" s="305">
        <f>F902</f>
        <v>348.34486</v>
      </c>
      <c r="H902" s="306"/>
      <c r="I902" s="305">
        <v>61.67</v>
      </c>
      <c r="J902" s="74"/>
    </row>
    <row r="903" spans="1:10" s="19" customFormat="1" ht="12.75">
      <c r="A903" s="106" t="s">
        <v>342</v>
      </c>
      <c r="B903" s="92">
        <v>928</v>
      </c>
      <c r="C903" s="53" t="s">
        <v>139</v>
      </c>
      <c r="D903" s="29" t="s">
        <v>343</v>
      </c>
      <c r="E903" s="29"/>
      <c r="F903" s="302">
        <f>F904</f>
        <v>653.102</v>
      </c>
      <c r="G903" s="302">
        <f>G904</f>
        <v>653.102</v>
      </c>
      <c r="H903" s="304">
        <f>H904</f>
        <v>0</v>
      </c>
      <c r="I903" s="302">
        <f>I904</f>
        <v>653.102</v>
      </c>
      <c r="J903" s="74"/>
    </row>
    <row r="904" spans="1:10" s="19" customFormat="1" ht="12.75">
      <c r="A904" s="101" t="s">
        <v>26</v>
      </c>
      <c r="B904" s="92">
        <v>928</v>
      </c>
      <c r="C904" s="53" t="s">
        <v>139</v>
      </c>
      <c r="D904" s="29" t="s">
        <v>343</v>
      </c>
      <c r="E904" s="29">
        <v>900</v>
      </c>
      <c r="F904" s="302">
        <v>653.102</v>
      </c>
      <c r="G904" s="302">
        <f>F904</f>
        <v>653.102</v>
      </c>
      <c r="H904" s="304"/>
      <c r="I904" s="302">
        <v>653.102</v>
      </c>
      <c r="J904" s="74"/>
    </row>
    <row r="905" spans="1:10" s="19" customFormat="1" ht="12.75">
      <c r="A905" s="101" t="s">
        <v>222</v>
      </c>
      <c r="B905" s="92">
        <v>928</v>
      </c>
      <c r="C905" s="53" t="s">
        <v>139</v>
      </c>
      <c r="D905" s="29" t="s">
        <v>557</v>
      </c>
      <c r="E905" s="29"/>
      <c r="F905" s="302">
        <f>F906</f>
        <v>1476.2</v>
      </c>
      <c r="G905" s="302">
        <f>G906</f>
        <v>0</v>
      </c>
      <c r="H905" s="302">
        <f>H906</f>
        <v>0</v>
      </c>
      <c r="I905" s="302">
        <f>I906</f>
        <v>1476.2</v>
      </c>
      <c r="J905" s="74"/>
    </row>
    <row r="906" spans="1:10" s="19" customFormat="1" ht="12.75">
      <c r="A906" s="101" t="s">
        <v>26</v>
      </c>
      <c r="B906" s="92">
        <v>928</v>
      </c>
      <c r="C906" s="53" t="s">
        <v>139</v>
      </c>
      <c r="D906" s="29" t="s">
        <v>557</v>
      </c>
      <c r="E906" s="29">
        <v>900</v>
      </c>
      <c r="F906" s="302">
        <f>1476.2</f>
        <v>1476.2</v>
      </c>
      <c r="G906" s="302"/>
      <c r="H906" s="304"/>
      <c r="I906" s="302">
        <v>1476.2</v>
      </c>
      <c r="J906" s="74"/>
    </row>
    <row r="907" spans="1:10" s="19" customFormat="1" ht="30">
      <c r="A907" s="105" t="s">
        <v>34</v>
      </c>
      <c r="B907" s="133">
        <v>928</v>
      </c>
      <c r="C907" s="53" t="s">
        <v>139</v>
      </c>
      <c r="D907" s="163" t="s">
        <v>753</v>
      </c>
      <c r="E907" s="54"/>
      <c r="F907" s="303">
        <f aca="true" t="shared" si="113" ref="F907:I909">F908</f>
        <v>564.299</v>
      </c>
      <c r="G907" s="303">
        <f t="shared" si="113"/>
        <v>564.299</v>
      </c>
      <c r="H907" s="346">
        <f t="shared" si="113"/>
        <v>0</v>
      </c>
      <c r="I907" s="303">
        <f t="shared" si="113"/>
        <v>564.298</v>
      </c>
      <c r="J907" s="74"/>
    </row>
    <row r="908" spans="1:10" s="19" customFormat="1" ht="12.75">
      <c r="A908" s="91" t="s">
        <v>35</v>
      </c>
      <c r="B908" s="133">
        <v>928</v>
      </c>
      <c r="C908" s="53" t="s">
        <v>139</v>
      </c>
      <c r="D908" s="163" t="s">
        <v>36</v>
      </c>
      <c r="E908" s="54"/>
      <c r="F908" s="303">
        <f t="shared" si="113"/>
        <v>564.299</v>
      </c>
      <c r="G908" s="303">
        <f t="shared" si="113"/>
        <v>564.299</v>
      </c>
      <c r="H908" s="346">
        <f t="shared" si="113"/>
        <v>0</v>
      </c>
      <c r="I908" s="303">
        <f t="shared" si="113"/>
        <v>564.298</v>
      </c>
      <c r="J908" s="74"/>
    </row>
    <row r="909" spans="1:10" s="19" customFormat="1" ht="20.25">
      <c r="A909" s="91" t="s">
        <v>37</v>
      </c>
      <c r="B909" s="133">
        <v>928</v>
      </c>
      <c r="C909" s="53" t="s">
        <v>139</v>
      </c>
      <c r="D909" s="163" t="s">
        <v>38</v>
      </c>
      <c r="E909" s="54"/>
      <c r="F909" s="303">
        <f t="shared" si="113"/>
        <v>564.299</v>
      </c>
      <c r="G909" s="303">
        <f t="shared" si="113"/>
        <v>564.299</v>
      </c>
      <c r="H909" s="346">
        <f t="shared" si="113"/>
        <v>0</v>
      </c>
      <c r="I909" s="303">
        <f t="shared" si="113"/>
        <v>564.298</v>
      </c>
      <c r="J909" s="74"/>
    </row>
    <row r="910" spans="1:10" s="19" customFormat="1" ht="12.75">
      <c r="A910" s="105" t="s">
        <v>39</v>
      </c>
      <c r="B910" s="133">
        <v>928</v>
      </c>
      <c r="C910" s="53" t="s">
        <v>139</v>
      </c>
      <c r="D910" s="163" t="s">
        <v>38</v>
      </c>
      <c r="E910" s="54" t="s">
        <v>40</v>
      </c>
      <c r="F910" s="303">
        <v>564.299</v>
      </c>
      <c r="G910" s="303">
        <f>F910</f>
        <v>564.299</v>
      </c>
      <c r="H910" s="304"/>
      <c r="I910" s="302">
        <v>564.298</v>
      </c>
      <c r="J910" s="74"/>
    </row>
    <row r="911" spans="1:10" s="19" customFormat="1" ht="26.25">
      <c r="A911" s="149" t="s">
        <v>340</v>
      </c>
      <c r="B911" s="82">
        <v>928</v>
      </c>
      <c r="C911" s="82" t="s">
        <v>341</v>
      </c>
      <c r="D911" s="156"/>
      <c r="E911" s="82"/>
      <c r="F911" s="300">
        <f>F912</f>
        <v>83.1</v>
      </c>
      <c r="G911" s="300">
        <f aca="true" t="shared" si="114" ref="G911:I914">G912</f>
        <v>83.1</v>
      </c>
      <c r="H911" s="344">
        <f t="shared" si="114"/>
        <v>0</v>
      </c>
      <c r="I911" s="300">
        <f t="shared" si="114"/>
        <v>83.1</v>
      </c>
      <c r="J911" s="74"/>
    </row>
    <row r="912" spans="1:10" s="19" customFormat="1" ht="20.25">
      <c r="A912" s="103" t="s">
        <v>685</v>
      </c>
      <c r="B912" s="37">
        <v>928</v>
      </c>
      <c r="C912" s="37" t="s">
        <v>684</v>
      </c>
      <c r="D912" s="157" t="s">
        <v>686</v>
      </c>
      <c r="E912" s="37"/>
      <c r="F912" s="302">
        <f>F913</f>
        <v>83.1</v>
      </c>
      <c r="G912" s="302">
        <f t="shared" si="114"/>
        <v>83.1</v>
      </c>
      <c r="H912" s="304">
        <f t="shared" si="114"/>
        <v>0</v>
      </c>
      <c r="I912" s="302">
        <f t="shared" si="114"/>
        <v>83.1</v>
      </c>
      <c r="J912" s="74"/>
    </row>
    <row r="913" spans="1:10" s="19" customFormat="1" ht="12.75">
      <c r="A913" s="101" t="s">
        <v>668</v>
      </c>
      <c r="B913" s="23">
        <v>928</v>
      </c>
      <c r="C913" s="23" t="s">
        <v>684</v>
      </c>
      <c r="D913" s="158" t="s">
        <v>261</v>
      </c>
      <c r="E913" s="50"/>
      <c r="F913" s="302">
        <f>F914</f>
        <v>83.1</v>
      </c>
      <c r="G913" s="302">
        <f t="shared" si="114"/>
        <v>83.1</v>
      </c>
      <c r="H913" s="304">
        <f t="shared" si="114"/>
        <v>0</v>
      </c>
      <c r="I913" s="302">
        <f t="shared" si="114"/>
        <v>83.1</v>
      </c>
      <c r="J913" s="74"/>
    </row>
    <row r="914" spans="1:10" s="19" customFormat="1" ht="20.25">
      <c r="A914" s="101" t="s">
        <v>571</v>
      </c>
      <c r="B914" s="23">
        <v>928</v>
      </c>
      <c r="C914" s="23" t="s">
        <v>684</v>
      </c>
      <c r="D914" s="158" t="s">
        <v>262</v>
      </c>
      <c r="E914" s="50"/>
      <c r="F914" s="302">
        <f>F915</f>
        <v>83.1</v>
      </c>
      <c r="G914" s="302">
        <f t="shared" si="114"/>
        <v>83.1</v>
      </c>
      <c r="H914" s="304">
        <f t="shared" si="114"/>
        <v>0</v>
      </c>
      <c r="I914" s="302">
        <f t="shared" si="114"/>
        <v>83.1</v>
      </c>
      <c r="J914" s="74"/>
    </row>
    <row r="915" spans="1:10" s="19" customFormat="1" ht="12.75">
      <c r="A915" s="101" t="s">
        <v>39</v>
      </c>
      <c r="B915" s="23">
        <v>928</v>
      </c>
      <c r="C915" s="23" t="s">
        <v>684</v>
      </c>
      <c r="D915" s="158" t="s">
        <v>262</v>
      </c>
      <c r="E915" s="50" t="s">
        <v>40</v>
      </c>
      <c r="F915" s="300">
        <v>83.1</v>
      </c>
      <c r="G915" s="300">
        <f>F915</f>
        <v>83.1</v>
      </c>
      <c r="H915" s="307"/>
      <c r="I915" s="300">
        <v>83.1</v>
      </c>
      <c r="J915" s="74"/>
    </row>
    <row r="916" spans="1:10" s="340" customFormat="1" ht="12.75">
      <c r="A916" s="105" t="s">
        <v>60</v>
      </c>
      <c r="B916" s="82">
        <v>928</v>
      </c>
      <c r="C916" s="219" t="s">
        <v>61</v>
      </c>
      <c r="D916" s="216"/>
      <c r="E916" s="219"/>
      <c r="F916" s="308">
        <f>F917</f>
        <v>254.3772</v>
      </c>
      <c r="G916" s="308">
        <f aca="true" t="shared" si="115" ref="G916:I918">G917</f>
        <v>267.9</v>
      </c>
      <c r="H916" s="347">
        <f t="shared" si="115"/>
        <v>0</v>
      </c>
      <c r="I916" s="308">
        <f t="shared" si="115"/>
        <v>254.377</v>
      </c>
      <c r="J916" s="192"/>
    </row>
    <row r="917" spans="1:10" s="340" customFormat="1" ht="12.75">
      <c r="A917" s="101" t="s">
        <v>541</v>
      </c>
      <c r="B917" s="82">
        <v>928</v>
      </c>
      <c r="C917" s="219" t="s">
        <v>542</v>
      </c>
      <c r="D917" s="156"/>
      <c r="E917" s="82"/>
      <c r="F917" s="308">
        <f>F918</f>
        <v>254.3772</v>
      </c>
      <c r="G917" s="308">
        <f t="shared" si="115"/>
        <v>267.9</v>
      </c>
      <c r="H917" s="347">
        <f t="shared" si="115"/>
        <v>0</v>
      </c>
      <c r="I917" s="308">
        <f t="shared" si="115"/>
        <v>254.377</v>
      </c>
      <c r="J917" s="192"/>
    </row>
    <row r="918" spans="1:10" s="340" customFormat="1" ht="12.75">
      <c r="A918" s="101" t="s">
        <v>58</v>
      </c>
      <c r="B918" s="82">
        <v>928</v>
      </c>
      <c r="C918" s="219" t="s">
        <v>542</v>
      </c>
      <c r="D918" s="156">
        <v>6000500</v>
      </c>
      <c r="E918" s="82"/>
      <c r="F918" s="308">
        <v>254.3772</v>
      </c>
      <c r="G918" s="308">
        <f t="shared" si="115"/>
        <v>267.9</v>
      </c>
      <c r="H918" s="347">
        <f t="shared" si="115"/>
        <v>0</v>
      </c>
      <c r="I918" s="308">
        <f t="shared" si="115"/>
        <v>254.377</v>
      </c>
      <c r="J918" s="192"/>
    </row>
    <row r="919" spans="1:10" s="19" customFormat="1" ht="12.75">
      <c r="A919" s="101" t="s">
        <v>59</v>
      </c>
      <c r="B919" s="82">
        <v>928</v>
      </c>
      <c r="C919" s="219" t="s">
        <v>542</v>
      </c>
      <c r="D919" s="156">
        <v>6000500</v>
      </c>
      <c r="E919" s="82">
        <v>500</v>
      </c>
      <c r="F919" s="308">
        <v>267.9</v>
      </c>
      <c r="G919" s="341">
        <f>F919</f>
        <v>267.9</v>
      </c>
      <c r="H919" s="355"/>
      <c r="I919" s="303">
        <v>254.377</v>
      </c>
      <c r="J919" s="74"/>
    </row>
    <row r="920" spans="1:10" s="19" customFormat="1" ht="20.25">
      <c r="A920" s="105" t="s">
        <v>221</v>
      </c>
      <c r="B920" s="82">
        <v>928</v>
      </c>
      <c r="C920" s="217" t="s">
        <v>220</v>
      </c>
      <c r="D920" s="376">
        <v>7950332</v>
      </c>
      <c r="E920" s="82"/>
      <c r="F920" s="242">
        <f>F921</f>
        <v>58</v>
      </c>
      <c r="G920" s="242">
        <f>G921</f>
        <v>0</v>
      </c>
      <c r="H920" s="242">
        <f>H921</f>
        <v>0</v>
      </c>
      <c r="I920" s="242">
        <f>I921</f>
        <v>58</v>
      </c>
      <c r="J920" s="74"/>
    </row>
    <row r="921" spans="1:10" s="19" customFormat="1" ht="12.75">
      <c r="A921" s="101" t="s">
        <v>39</v>
      </c>
      <c r="B921" s="82">
        <v>928</v>
      </c>
      <c r="C921" s="217" t="s">
        <v>220</v>
      </c>
      <c r="D921" s="376">
        <v>7950332</v>
      </c>
      <c r="E921" s="218" t="s">
        <v>619</v>
      </c>
      <c r="F921" s="242">
        <v>58</v>
      </c>
      <c r="G921" s="341"/>
      <c r="H921" s="355"/>
      <c r="I921" s="303">
        <v>58</v>
      </c>
      <c r="J921" s="74"/>
    </row>
    <row r="922" spans="1:10" s="340" customFormat="1" ht="39">
      <c r="A922" s="154" t="s">
        <v>217</v>
      </c>
      <c r="B922" s="147">
        <v>929</v>
      </c>
      <c r="C922" s="144"/>
      <c r="D922" s="160"/>
      <c r="E922" s="144"/>
      <c r="F922" s="295">
        <f>F923+F939+F944+F946</f>
        <v>6239.699999999999</v>
      </c>
      <c r="G922" s="295">
        <f>G923+G939+G944+G946</f>
        <v>6163.699999999999</v>
      </c>
      <c r="H922" s="295">
        <f>H923+H939+H944+H946</f>
        <v>0</v>
      </c>
      <c r="I922" s="295">
        <f>I923+I939+I944+I946</f>
        <v>6192.802</v>
      </c>
      <c r="J922" s="192"/>
    </row>
    <row r="923" spans="1:10" s="19" customFormat="1" ht="12.75">
      <c r="A923" s="149" t="s">
        <v>291</v>
      </c>
      <c r="B923" s="150">
        <v>929</v>
      </c>
      <c r="C923" s="82" t="s">
        <v>292</v>
      </c>
      <c r="D923" s="156"/>
      <c r="E923" s="82"/>
      <c r="F923" s="278">
        <f>F924+F928</f>
        <v>5737.799999999999</v>
      </c>
      <c r="G923" s="278">
        <f>G924+G928</f>
        <v>5737.799999999999</v>
      </c>
      <c r="H923" s="343">
        <f>H924+H928</f>
        <v>0</v>
      </c>
      <c r="I923" s="278">
        <f>I924+I928</f>
        <v>5706.965</v>
      </c>
      <c r="J923" s="74"/>
    </row>
    <row r="924" spans="1:10" s="19" customFormat="1" ht="45">
      <c r="A924" s="102" t="s">
        <v>332</v>
      </c>
      <c r="B924" s="120">
        <v>929</v>
      </c>
      <c r="C924" s="53" t="s">
        <v>667</v>
      </c>
      <c r="D924" s="161"/>
      <c r="E924" s="53"/>
      <c r="F924" s="229">
        <f>F925</f>
        <v>4183.7</v>
      </c>
      <c r="G924" s="229">
        <f>G925</f>
        <v>4183.7</v>
      </c>
      <c r="H924" s="260">
        <f>H925</f>
        <v>0</v>
      </c>
      <c r="I924" s="229">
        <f>I925</f>
        <v>4154.934</v>
      </c>
      <c r="J924" s="74"/>
    </row>
    <row r="925" spans="1:10" s="19" customFormat="1" ht="12.75">
      <c r="A925" s="91" t="s">
        <v>14</v>
      </c>
      <c r="B925" s="97">
        <v>929</v>
      </c>
      <c r="C925" s="50" t="s">
        <v>667</v>
      </c>
      <c r="D925" s="162" t="s">
        <v>665</v>
      </c>
      <c r="E925" s="50"/>
      <c r="F925" s="242">
        <f aca="true" t="shared" si="116" ref="F925:I926">F926</f>
        <v>4183.7</v>
      </c>
      <c r="G925" s="242">
        <f t="shared" si="116"/>
        <v>4183.7</v>
      </c>
      <c r="H925" s="256">
        <f t="shared" si="116"/>
        <v>0</v>
      </c>
      <c r="I925" s="242">
        <f t="shared" si="116"/>
        <v>4154.934</v>
      </c>
      <c r="J925" s="74"/>
    </row>
    <row r="926" spans="1:10" s="19" customFormat="1" ht="12.75">
      <c r="A926" s="105" t="s">
        <v>27</v>
      </c>
      <c r="B926" s="129">
        <v>929</v>
      </c>
      <c r="C926" s="23" t="s">
        <v>667</v>
      </c>
      <c r="D926" s="158" t="s">
        <v>28</v>
      </c>
      <c r="E926" s="23"/>
      <c r="F926" s="247">
        <f t="shared" si="116"/>
        <v>4183.7</v>
      </c>
      <c r="G926" s="247">
        <f t="shared" si="116"/>
        <v>4183.7</v>
      </c>
      <c r="H926" s="261">
        <f t="shared" si="116"/>
        <v>0</v>
      </c>
      <c r="I926" s="247">
        <f t="shared" si="116"/>
        <v>4154.934</v>
      </c>
      <c r="J926" s="74"/>
    </row>
    <row r="927" spans="1:10" s="19" customFormat="1" ht="12.75">
      <c r="A927" s="105" t="s">
        <v>26</v>
      </c>
      <c r="B927" s="130">
        <v>929</v>
      </c>
      <c r="C927" s="23" t="s">
        <v>667</v>
      </c>
      <c r="D927" s="158" t="s">
        <v>28</v>
      </c>
      <c r="E927" s="23">
        <v>900</v>
      </c>
      <c r="F927" s="247">
        <v>4183.7</v>
      </c>
      <c r="G927" s="247">
        <f>F927</f>
        <v>4183.7</v>
      </c>
      <c r="H927" s="256"/>
      <c r="I927" s="242">
        <v>4154.934</v>
      </c>
      <c r="J927" s="74"/>
    </row>
    <row r="928" spans="1:10" s="19" customFormat="1" ht="12.75">
      <c r="A928" s="102" t="s">
        <v>294</v>
      </c>
      <c r="B928" s="120">
        <v>929</v>
      </c>
      <c r="C928" s="53" t="s">
        <v>139</v>
      </c>
      <c r="D928" s="161"/>
      <c r="E928" s="53"/>
      <c r="F928" s="229">
        <f>F929+F935</f>
        <v>1554.1</v>
      </c>
      <c r="G928" s="229">
        <f>G929+G935</f>
        <v>1554.1</v>
      </c>
      <c r="H928" s="260">
        <f>H929+H935</f>
        <v>0</v>
      </c>
      <c r="I928" s="229">
        <f>I929+I935</f>
        <v>1552.031</v>
      </c>
      <c r="J928" s="74"/>
    </row>
    <row r="929" spans="1:10" s="19" customFormat="1" ht="20.25">
      <c r="A929" s="91" t="s">
        <v>49</v>
      </c>
      <c r="B929" s="135">
        <v>929</v>
      </c>
      <c r="C929" s="53" t="s">
        <v>139</v>
      </c>
      <c r="D929" s="162" t="s">
        <v>50</v>
      </c>
      <c r="E929" s="50"/>
      <c r="F929" s="242">
        <f>F930</f>
        <v>395</v>
      </c>
      <c r="G929" s="242">
        <f>G930</f>
        <v>395</v>
      </c>
      <c r="H929" s="256">
        <f>H930</f>
        <v>0</v>
      </c>
      <c r="I929" s="242">
        <f>I930</f>
        <v>394.911</v>
      </c>
      <c r="J929" s="74"/>
    </row>
    <row r="930" spans="1:10" s="19" customFormat="1" ht="12.75">
      <c r="A930" s="101" t="s">
        <v>51</v>
      </c>
      <c r="B930" s="135">
        <v>929</v>
      </c>
      <c r="C930" s="53" t="s">
        <v>139</v>
      </c>
      <c r="D930" s="158" t="s">
        <v>52</v>
      </c>
      <c r="E930" s="24"/>
      <c r="F930" s="242">
        <f>F931+F933</f>
        <v>395</v>
      </c>
      <c r="G930" s="242">
        <f>G931+G933</f>
        <v>395</v>
      </c>
      <c r="H930" s="242">
        <f>H931+H933</f>
        <v>0</v>
      </c>
      <c r="I930" s="242">
        <f>I931+I933</f>
        <v>394.911</v>
      </c>
      <c r="J930" s="74"/>
    </row>
    <row r="931" spans="1:10" s="19" customFormat="1" ht="18.75">
      <c r="A931" s="136" t="s">
        <v>339</v>
      </c>
      <c r="B931" s="133">
        <v>929</v>
      </c>
      <c r="C931" s="53" t="s">
        <v>139</v>
      </c>
      <c r="D931" s="159" t="s">
        <v>53</v>
      </c>
      <c r="E931" s="29"/>
      <c r="F931" s="274">
        <f>F932</f>
        <v>80</v>
      </c>
      <c r="G931" s="274">
        <f>G932</f>
        <v>80</v>
      </c>
      <c r="H931" s="273">
        <f>H932</f>
        <v>0</v>
      </c>
      <c r="I931" s="274">
        <f>I932</f>
        <v>80</v>
      </c>
      <c r="J931" s="74"/>
    </row>
    <row r="932" spans="1:10" s="19" customFormat="1" ht="12.75">
      <c r="A932" s="101" t="s">
        <v>26</v>
      </c>
      <c r="B932" s="133">
        <v>929</v>
      </c>
      <c r="C932" s="53" t="s">
        <v>139</v>
      </c>
      <c r="D932" s="159" t="s">
        <v>53</v>
      </c>
      <c r="E932" s="29">
        <v>900</v>
      </c>
      <c r="F932" s="274">
        <v>80</v>
      </c>
      <c r="G932" s="274">
        <f>F932</f>
        <v>80</v>
      </c>
      <c r="H932" s="273"/>
      <c r="I932" s="274">
        <v>80</v>
      </c>
      <c r="J932" s="74"/>
    </row>
    <row r="933" spans="1:10" s="19" customFormat="1" ht="12.75">
      <c r="A933" s="106" t="s">
        <v>342</v>
      </c>
      <c r="B933" s="92">
        <v>929</v>
      </c>
      <c r="C933" s="53" t="s">
        <v>139</v>
      </c>
      <c r="D933" s="29" t="s">
        <v>343</v>
      </c>
      <c r="E933" s="29"/>
      <c r="F933" s="242">
        <f>F934</f>
        <v>315</v>
      </c>
      <c r="G933" s="242">
        <f>G934</f>
        <v>315</v>
      </c>
      <c r="H933" s="256">
        <f>H934</f>
        <v>0</v>
      </c>
      <c r="I933" s="242">
        <f>I934</f>
        <v>314.911</v>
      </c>
      <c r="J933" s="74"/>
    </row>
    <row r="934" spans="1:10" s="19" customFormat="1" ht="12.75">
      <c r="A934" s="101" t="s">
        <v>26</v>
      </c>
      <c r="B934" s="92">
        <v>929</v>
      </c>
      <c r="C934" s="53" t="s">
        <v>139</v>
      </c>
      <c r="D934" s="29" t="s">
        <v>343</v>
      </c>
      <c r="E934" s="29">
        <v>900</v>
      </c>
      <c r="F934" s="242">
        <v>315</v>
      </c>
      <c r="G934" s="242">
        <f>F934</f>
        <v>315</v>
      </c>
      <c r="H934" s="256"/>
      <c r="I934" s="242">
        <v>314.911</v>
      </c>
      <c r="J934" s="74"/>
    </row>
    <row r="935" spans="1:10" s="19" customFormat="1" ht="30">
      <c r="A935" s="105" t="s">
        <v>34</v>
      </c>
      <c r="B935" s="133">
        <v>929</v>
      </c>
      <c r="C935" s="53" t="s">
        <v>139</v>
      </c>
      <c r="D935" s="163" t="s">
        <v>753</v>
      </c>
      <c r="E935" s="54"/>
      <c r="F935" s="278">
        <f aca="true" t="shared" si="117" ref="F935:I937">F936</f>
        <v>1159.1</v>
      </c>
      <c r="G935" s="278">
        <f t="shared" si="117"/>
        <v>1159.1</v>
      </c>
      <c r="H935" s="343">
        <f t="shared" si="117"/>
        <v>0</v>
      </c>
      <c r="I935" s="278">
        <f t="shared" si="117"/>
        <v>1157.12</v>
      </c>
      <c r="J935" s="74"/>
    </row>
    <row r="936" spans="1:10" s="19" customFormat="1" ht="12.75">
      <c r="A936" s="91" t="s">
        <v>35</v>
      </c>
      <c r="B936" s="133">
        <v>929</v>
      </c>
      <c r="C936" s="53" t="s">
        <v>139</v>
      </c>
      <c r="D936" s="163" t="s">
        <v>36</v>
      </c>
      <c r="E936" s="54"/>
      <c r="F936" s="278">
        <f t="shared" si="117"/>
        <v>1159.1</v>
      </c>
      <c r="G936" s="278">
        <f t="shared" si="117"/>
        <v>1159.1</v>
      </c>
      <c r="H936" s="343">
        <f t="shared" si="117"/>
        <v>0</v>
      </c>
      <c r="I936" s="278">
        <f t="shared" si="117"/>
        <v>1157.12</v>
      </c>
      <c r="J936" s="74"/>
    </row>
    <row r="937" spans="1:10" s="19" customFormat="1" ht="20.25">
      <c r="A937" s="91" t="s">
        <v>37</v>
      </c>
      <c r="B937" s="133">
        <v>929</v>
      </c>
      <c r="C937" s="53" t="s">
        <v>139</v>
      </c>
      <c r="D937" s="163" t="s">
        <v>38</v>
      </c>
      <c r="E937" s="54"/>
      <c r="F937" s="278">
        <f t="shared" si="117"/>
        <v>1159.1</v>
      </c>
      <c r="G937" s="278">
        <f t="shared" si="117"/>
        <v>1159.1</v>
      </c>
      <c r="H937" s="343">
        <f t="shared" si="117"/>
        <v>0</v>
      </c>
      <c r="I937" s="278">
        <f t="shared" si="117"/>
        <v>1157.12</v>
      </c>
      <c r="J937" s="74"/>
    </row>
    <row r="938" spans="1:10" s="19" customFormat="1" ht="12.75">
      <c r="A938" s="105" t="s">
        <v>39</v>
      </c>
      <c r="B938" s="133">
        <v>929</v>
      </c>
      <c r="C938" s="53" t="s">
        <v>139</v>
      </c>
      <c r="D938" s="163" t="s">
        <v>38</v>
      </c>
      <c r="E938" s="54" t="s">
        <v>40</v>
      </c>
      <c r="F938" s="278">
        <v>1159.1</v>
      </c>
      <c r="G938" s="278">
        <f>F938</f>
        <v>1159.1</v>
      </c>
      <c r="H938" s="266"/>
      <c r="I938" s="252">
        <v>1157.12</v>
      </c>
      <c r="J938" s="74"/>
    </row>
    <row r="939" spans="1:10" s="19" customFormat="1" ht="26.25">
      <c r="A939" s="149" t="s">
        <v>340</v>
      </c>
      <c r="B939" s="82">
        <v>929</v>
      </c>
      <c r="C939" s="82" t="s">
        <v>341</v>
      </c>
      <c r="D939" s="156"/>
      <c r="E939" s="82"/>
      <c r="F939" s="278">
        <f>F940</f>
        <v>158</v>
      </c>
      <c r="G939" s="278">
        <f aca="true" t="shared" si="118" ref="G939:I942">G940</f>
        <v>158</v>
      </c>
      <c r="H939" s="343">
        <f t="shared" si="118"/>
        <v>0</v>
      </c>
      <c r="I939" s="278">
        <f t="shared" si="118"/>
        <v>158</v>
      </c>
      <c r="J939" s="74"/>
    </row>
    <row r="940" spans="1:10" s="19" customFormat="1" ht="20.25">
      <c r="A940" s="103" t="s">
        <v>685</v>
      </c>
      <c r="B940" s="37">
        <v>929</v>
      </c>
      <c r="C940" s="37" t="s">
        <v>684</v>
      </c>
      <c r="D940" s="157" t="s">
        <v>686</v>
      </c>
      <c r="E940" s="37"/>
      <c r="F940" s="242">
        <f>F941</f>
        <v>158</v>
      </c>
      <c r="G940" s="242">
        <f t="shared" si="118"/>
        <v>158</v>
      </c>
      <c r="H940" s="256">
        <f t="shared" si="118"/>
        <v>0</v>
      </c>
      <c r="I940" s="242">
        <f t="shared" si="118"/>
        <v>158</v>
      </c>
      <c r="J940" s="74"/>
    </row>
    <row r="941" spans="1:10" s="19" customFormat="1" ht="12.75">
      <c r="A941" s="101" t="s">
        <v>668</v>
      </c>
      <c r="B941" s="23">
        <v>929</v>
      </c>
      <c r="C941" s="23" t="s">
        <v>684</v>
      </c>
      <c r="D941" s="158" t="s">
        <v>261</v>
      </c>
      <c r="E941" s="50"/>
      <c r="F941" s="242">
        <f>F942</f>
        <v>158</v>
      </c>
      <c r="G941" s="242">
        <f t="shared" si="118"/>
        <v>158</v>
      </c>
      <c r="H941" s="256">
        <f t="shared" si="118"/>
        <v>0</v>
      </c>
      <c r="I941" s="242">
        <f t="shared" si="118"/>
        <v>158</v>
      </c>
      <c r="J941" s="74"/>
    </row>
    <row r="942" spans="1:10" s="19" customFormat="1" ht="20.25">
      <c r="A942" s="101" t="s">
        <v>571</v>
      </c>
      <c r="B942" s="23">
        <v>929</v>
      </c>
      <c r="C942" s="23" t="s">
        <v>684</v>
      </c>
      <c r="D942" s="158" t="s">
        <v>262</v>
      </c>
      <c r="E942" s="50"/>
      <c r="F942" s="242">
        <f>F943</f>
        <v>158</v>
      </c>
      <c r="G942" s="242">
        <f t="shared" si="118"/>
        <v>158</v>
      </c>
      <c r="H942" s="256">
        <f t="shared" si="118"/>
        <v>0</v>
      </c>
      <c r="I942" s="242">
        <f t="shared" si="118"/>
        <v>158</v>
      </c>
      <c r="J942" s="74"/>
    </row>
    <row r="943" spans="1:10" s="19" customFormat="1" ht="12.75">
      <c r="A943" s="101" t="s">
        <v>39</v>
      </c>
      <c r="B943" s="23">
        <v>929</v>
      </c>
      <c r="C943" s="23" t="s">
        <v>684</v>
      </c>
      <c r="D943" s="158" t="s">
        <v>262</v>
      </c>
      <c r="E943" s="50" t="s">
        <v>40</v>
      </c>
      <c r="F943" s="242">
        <v>158</v>
      </c>
      <c r="G943" s="242">
        <f>F943</f>
        <v>158</v>
      </c>
      <c r="H943" s="296"/>
      <c r="I943" s="247">
        <v>158</v>
      </c>
      <c r="J943" s="74"/>
    </row>
    <row r="944" spans="1:10" s="19" customFormat="1" ht="20.25">
      <c r="A944" s="105" t="s">
        <v>221</v>
      </c>
      <c r="B944" s="23">
        <v>929</v>
      </c>
      <c r="C944" s="217" t="s">
        <v>220</v>
      </c>
      <c r="D944" s="376">
        <v>7950332</v>
      </c>
      <c r="E944" s="82"/>
      <c r="F944" s="242">
        <f>F945</f>
        <v>76</v>
      </c>
      <c r="G944" s="242">
        <f>G945</f>
        <v>0</v>
      </c>
      <c r="H944" s="242">
        <f>H945</f>
        <v>0</v>
      </c>
      <c r="I944" s="242">
        <f>I945</f>
        <v>76</v>
      </c>
      <c r="J944" s="74"/>
    </row>
    <row r="945" spans="1:10" s="19" customFormat="1" ht="12.75">
      <c r="A945" s="101" t="s">
        <v>39</v>
      </c>
      <c r="B945" s="23">
        <v>929</v>
      </c>
      <c r="C945" s="217" t="s">
        <v>220</v>
      </c>
      <c r="D945" s="376">
        <v>7950332</v>
      </c>
      <c r="E945" s="218" t="s">
        <v>619</v>
      </c>
      <c r="F945" s="242">
        <v>76</v>
      </c>
      <c r="G945" s="242"/>
      <c r="H945" s="296"/>
      <c r="I945" s="247">
        <v>76</v>
      </c>
      <c r="J945" s="74"/>
    </row>
    <row r="946" spans="1:10" s="19" customFormat="1" ht="12.75">
      <c r="A946" s="105" t="s">
        <v>60</v>
      </c>
      <c r="B946" s="82">
        <v>929</v>
      </c>
      <c r="C946" s="219" t="s">
        <v>61</v>
      </c>
      <c r="D946" s="216"/>
      <c r="E946" s="219"/>
      <c r="F946" s="252">
        <f>F947</f>
        <v>267.9</v>
      </c>
      <c r="G946" s="252">
        <f aca="true" t="shared" si="119" ref="G946:I948">G947</f>
        <v>267.9</v>
      </c>
      <c r="H946" s="266">
        <f t="shared" si="119"/>
        <v>0</v>
      </c>
      <c r="I946" s="252">
        <f t="shared" si="119"/>
        <v>251.837</v>
      </c>
      <c r="J946" s="74"/>
    </row>
    <row r="947" spans="1:10" s="19" customFormat="1" ht="12.75">
      <c r="A947" s="101" t="s">
        <v>541</v>
      </c>
      <c r="B947" s="82">
        <v>929</v>
      </c>
      <c r="C947" s="219" t="s">
        <v>542</v>
      </c>
      <c r="D947" s="156"/>
      <c r="E947" s="82"/>
      <c r="F947" s="252">
        <f>F948</f>
        <v>267.9</v>
      </c>
      <c r="G947" s="252">
        <f t="shared" si="119"/>
        <v>267.9</v>
      </c>
      <c r="H947" s="266">
        <f t="shared" si="119"/>
        <v>0</v>
      </c>
      <c r="I947" s="252">
        <f t="shared" si="119"/>
        <v>251.837</v>
      </c>
      <c r="J947" s="74"/>
    </row>
    <row r="948" spans="1:10" s="19" customFormat="1" ht="12.75">
      <c r="A948" s="101" t="s">
        <v>58</v>
      </c>
      <c r="B948" s="82">
        <v>929</v>
      </c>
      <c r="C948" s="219" t="s">
        <v>542</v>
      </c>
      <c r="D948" s="156">
        <v>6000500</v>
      </c>
      <c r="E948" s="82"/>
      <c r="F948" s="242">
        <f>F949</f>
        <v>267.9</v>
      </c>
      <c r="G948" s="242">
        <f t="shared" si="119"/>
        <v>267.9</v>
      </c>
      <c r="H948" s="256">
        <f t="shared" si="119"/>
        <v>0</v>
      </c>
      <c r="I948" s="242">
        <f t="shared" si="119"/>
        <v>251.837</v>
      </c>
      <c r="J948" s="74"/>
    </row>
    <row r="949" spans="1:10" s="19" customFormat="1" ht="12.75">
      <c r="A949" s="101" t="s">
        <v>59</v>
      </c>
      <c r="B949" s="82">
        <v>929</v>
      </c>
      <c r="C949" s="219" t="s">
        <v>542</v>
      </c>
      <c r="D949" s="156">
        <v>6000500</v>
      </c>
      <c r="E949" s="82">
        <v>500</v>
      </c>
      <c r="F949" s="242">
        <v>267.9</v>
      </c>
      <c r="G949" s="242">
        <f>F949</f>
        <v>267.9</v>
      </c>
      <c r="H949" s="256"/>
      <c r="I949" s="242">
        <v>251.837</v>
      </c>
      <c r="J949" s="74"/>
    </row>
    <row r="950" spans="1:10" s="340" customFormat="1" ht="52.5">
      <c r="A950" s="153" t="s">
        <v>218</v>
      </c>
      <c r="B950" s="144">
        <v>930</v>
      </c>
      <c r="C950" s="144"/>
      <c r="D950" s="144"/>
      <c r="E950" s="144"/>
      <c r="F950" s="295">
        <f>F954+F951</f>
        <v>4760.0679</v>
      </c>
      <c r="G950" s="295">
        <f>G954+G951</f>
        <v>4760.0679</v>
      </c>
      <c r="H950" s="342">
        <f>H954+H951</f>
        <v>0</v>
      </c>
      <c r="I950" s="295">
        <f>I954+I951</f>
        <v>4506.115</v>
      </c>
      <c r="J950" s="192"/>
    </row>
    <row r="951" spans="1:10" s="340" customFormat="1" ht="12.75">
      <c r="A951" s="101" t="s">
        <v>367</v>
      </c>
      <c r="B951" s="144">
        <v>930</v>
      </c>
      <c r="C951" s="214" t="s">
        <v>4</v>
      </c>
      <c r="D951" s="214" t="s">
        <v>5</v>
      </c>
      <c r="E951" s="200"/>
      <c r="F951" s="295">
        <f>F952</f>
        <v>46.6679</v>
      </c>
      <c r="G951" s="295">
        <f>G952</f>
        <v>46.6679</v>
      </c>
      <c r="H951" s="342">
        <f>H952</f>
        <v>0</v>
      </c>
      <c r="I951" s="295">
        <f>I952</f>
        <v>46.668</v>
      </c>
      <c r="J951" s="192"/>
    </row>
    <row r="952" spans="1:10" s="340" customFormat="1" ht="12.75">
      <c r="A952" s="101" t="s">
        <v>6</v>
      </c>
      <c r="B952" s="144">
        <v>930</v>
      </c>
      <c r="C952" s="214" t="s">
        <v>4</v>
      </c>
      <c r="D952" s="214" t="s">
        <v>5</v>
      </c>
      <c r="E952" s="200" t="s">
        <v>7</v>
      </c>
      <c r="F952" s="295">
        <v>46.6679</v>
      </c>
      <c r="G952" s="295">
        <f>F952</f>
        <v>46.6679</v>
      </c>
      <c r="H952" s="309"/>
      <c r="I952" s="310">
        <v>46.668</v>
      </c>
      <c r="J952" s="192"/>
    </row>
    <row r="953" spans="1:10" s="340" customFormat="1" ht="12.75">
      <c r="A953" s="153"/>
      <c r="B953" s="144"/>
      <c r="C953" s="144"/>
      <c r="D953" s="144"/>
      <c r="E953" s="144"/>
      <c r="F953" s="295"/>
      <c r="G953" s="295"/>
      <c r="H953" s="309"/>
      <c r="I953" s="310"/>
      <c r="J953" s="192"/>
    </row>
    <row r="954" spans="1:10" s="19" customFormat="1" ht="39">
      <c r="A954" s="111" t="s">
        <v>344</v>
      </c>
      <c r="B954" s="164">
        <v>930</v>
      </c>
      <c r="C954" s="32" t="s">
        <v>345</v>
      </c>
      <c r="D954" s="32"/>
      <c r="E954" s="32"/>
      <c r="F954" s="268">
        <f aca="true" t="shared" si="120" ref="F954:I956">F955</f>
        <v>4713.4</v>
      </c>
      <c r="G954" s="268">
        <f t="shared" si="120"/>
        <v>4713.4</v>
      </c>
      <c r="H954" s="293">
        <f t="shared" si="120"/>
        <v>0</v>
      </c>
      <c r="I954" s="268">
        <f t="shared" si="120"/>
        <v>4459.447</v>
      </c>
      <c r="J954" s="74"/>
    </row>
    <row r="955" spans="1:10" s="19" customFormat="1" ht="20.25">
      <c r="A955" s="103" t="s">
        <v>347</v>
      </c>
      <c r="B955" s="155">
        <v>930</v>
      </c>
      <c r="C955" s="37" t="s">
        <v>348</v>
      </c>
      <c r="D955" s="37" t="s">
        <v>360</v>
      </c>
      <c r="E955" s="37"/>
      <c r="F955" s="242">
        <f t="shared" si="120"/>
        <v>4713.4</v>
      </c>
      <c r="G955" s="242">
        <f t="shared" si="120"/>
        <v>4713.4</v>
      </c>
      <c r="H955" s="242">
        <f t="shared" si="120"/>
        <v>0</v>
      </c>
      <c r="I955" s="242">
        <f t="shared" si="120"/>
        <v>4459.447</v>
      </c>
      <c r="J955" s="74"/>
    </row>
    <row r="956" spans="1:10" s="19" customFormat="1" ht="12.75">
      <c r="A956" s="101" t="s">
        <v>668</v>
      </c>
      <c r="B956" s="128">
        <v>930</v>
      </c>
      <c r="C956" s="24" t="s">
        <v>348</v>
      </c>
      <c r="D956" s="24" t="s">
        <v>361</v>
      </c>
      <c r="E956" s="24"/>
      <c r="F956" s="242">
        <f t="shared" si="120"/>
        <v>4713.4</v>
      </c>
      <c r="G956" s="242">
        <f t="shared" si="120"/>
        <v>4713.4</v>
      </c>
      <c r="H956" s="256">
        <f t="shared" si="120"/>
        <v>0</v>
      </c>
      <c r="I956" s="242">
        <f t="shared" si="120"/>
        <v>4459.447</v>
      </c>
      <c r="J956" s="74"/>
    </row>
    <row r="957" spans="1:10" s="19" customFormat="1" ht="12.75">
      <c r="A957" s="101" t="s">
        <v>39</v>
      </c>
      <c r="B957" s="128">
        <v>930</v>
      </c>
      <c r="C957" s="24" t="s">
        <v>348</v>
      </c>
      <c r="D957" s="24" t="s">
        <v>361</v>
      </c>
      <c r="E957" s="24" t="s">
        <v>40</v>
      </c>
      <c r="F957" s="242">
        <v>4713.4</v>
      </c>
      <c r="G957" s="242">
        <f>F957</f>
        <v>4713.4</v>
      </c>
      <c r="H957" s="256"/>
      <c r="I957" s="242">
        <v>4459.447</v>
      </c>
      <c r="J957" s="74"/>
    </row>
    <row r="958" spans="1:10" s="19" customFormat="1" ht="26.25">
      <c r="A958" s="177" t="s">
        <v>454</v>
      </c>
      <c r="B958" s="178">
        <v>188</v>
      </c>
      <c r="C958" s="147"/>
      <c r="D958" s="147"/>
      <c r="E958" s="147"/>
      <c r="F958" s="223">
        <f aca="true" t="shared" si="121" ref="F958:I959">F959</f>
        <v>20332</v>
      </c>
      <c r="G958" s="223" t="e">
        <f t="shared" si="121"/>
        <v>#REF!</v>
      </c>
      <c r="H958" s="233" t="e">
        <f t="shared" si="121"/>
        <v>#REF!</v>
      </c>
      <c r="I958" s="223">
        <f t="shared" si="121"/>
        <v>20259.218</v>
      </c>
      <c r="J958" s="74"/>
    </row>
    <row r="959" spans="1:10" s="19" customFormat="1" ht="26.25">
      <c r="A959" s="149" t="s">
        <v>369</v>
      </c>
      <c r="B959" s="188">
        <v>188</v>
      </c>
      <c r="C959" s="82" t="s">
        <v>370</v>
      </c>
      <c r="D959" s="82"/>
      <c r="E959" s="82"/>
      <c r="F959" s="221">
        <f t="shared" si="121"/>
        <v>20332</v>
      </c>
      <c r="G959" s="221" t="e">
        <f t="shared" si="121"/>
        <v>#REF!</v>
      </c>
      <c r="H959" s="234" t="e">
        <f t="shared" si="121"/>
        <v>#REF!</v>
      </c>
      <c r="I959" s="221">
        <f t="shared" si="121"/>
        <v>20259.218</v>
      </c>
      <c r="J959" s="74"/>
    </row>
    <row r="960" spans="1:10" s="19" customFormat="1" ht="12.75">
      <c r="A960" s="109" t="s">
        <v>371</v>
      </c>
      <c r="B960" s="164">
        <v>188</v>
      </c>
      <c r="C960" s="32" t="s">
        <v>372</v>
      </c>
      <c r="D960" s="32"/>
      <c r="E960" s="32"/>
      <c r="F960" s="268">
        <f>F961+F974</f>
        <v>20332</v>
      </c>
      <c r="G960" s="268" t="e">
        <f>G961+G974</f>
        <v>#REF!</v>
      </c>
      <c r="H960" s="268" t="e">
        <f>H961+H974</f>
        <v>#REF!</v>
      </c>
      <c r="I960" s="268">
        <f>I961+I974</f>
        <v>20259.218</v>
      </c>
      <c r="J960" s="74"/>
    </row>
    <row r="961" spans="1:10" s="19" customFormat="1" ht="12.75">
      <c r="A961" s="167" t="s">
        <v>373</v>
      </c>
      <c r="B961" s="94">
        <v>188</v>
      </c>
      <c r="C961" s="50" t="s">
        <v>374</v>
      </c>
      <c r="D961" s="50" t="s">
        <v>375</v>
      </c>
      <c r="E961" s="50"/>
      <c r="F961" s="242">
        <f>F962+F965+F967+F969+F972</f>
        <v>19128</v>
      </c>
      <c r="G961" s="242" t="e">
        <f>G962++G965+G967+G969+G972+G974</f>
        <v>#REF!</v>
      </c>
      <c r="H961" s="256" t="e">
        <f>H962++H965+H967+H969+H972+H974</f>
        <v>#REF!</v>
      </c>
      <c r="I961" s="242">
        <f>I962++I965+I967+I969+I972</f>
        <v>19100.872</v>
      </c>
      <c r="J961" s="74"/>
    </row>
    <row r="962" spans="1:10" s="19" customFormat="1" ht="12.75">
      <c r="A962" s="168" t="s">
        <v>376</v>
      </c>
      <c r="B962" s="169">
        <v>188</v>
      </c>
      <c r="C962" s="59" t="s">
        <v>372</v>
      </c>
      <c r="D962" s="57" t="s">
        <v>377</v>
      </c>
      <c r="E962" s="59"/>
      <c r="F962" s="311">
        <f aca="true" t="shared" si="122" ref="F962:I963">F963</f>
        <v>71.335</v>
      </c>
      <c r="G962" s="311">
        <f t="shared" si="122"/>
        <v>71.335</v>
      </c>
      <c r="H962" s="311">
        <f t="shared" si="122"/>
        <v>0</v>
      </c>
      <c r="I962" s="311">
        <f t="shared" si="122"/>
        <v>71.335</v>
      </c>
      <c r="J962" s="74"/>
    </row>
    <row r="963" spans="1:10" s="19" customFormat="1" ht="12.75">
      <c r="A963" s="170" t="s">
        <v>378</v>
      </c>
      <c r="B963" s="142">
        <v>188</v>
      </c>
      <c r="C963" s="23" t="s">
        <v>372</v>
      </c>
      <c r="D963" s="50" t="s">
        <v>379</v>
      </c>
      <c r="E963" s="23"/>
      <c r="F963" s="247">
        <f t="shared" si="122"/>
        <v>71.335</v>
      </c>
      <c r="G963" s="247">
        <f t="shared" si="122"/>
        <v>71.335</v>
      </c>
      <c r="H963" s="261">
        <f t="shared" si="122"/>
        <v>0</v>
      </c>
      <c r="I963" s="247">
        <f t="shared" si="122"/>
        <v>71.335</v>
      </c>
      <c r="J963" s="74"/>
    </row>
    <row r="964" spans="1:10" s="19" customFormat="1" ht="20.25">
      <c r="A964" s="171" t="s">
        <v>380</v>
      </c>
      <c r="B964" s="142">
        <v>188</v>
      </c>
      <c r="C964" s="23" t="s">
        <v>372</v>
      </c>
      <c r="D964" s="50" t="s">
        <v>379</v>
      </c>
      <c r="E964" s="23" t="s">
        <v>381</v>
      </c>
      <c r="F964" s="247">
        <v>71.335</v>
      </c>
      <c r="G964" s="247">
        <f>F964</f>
        <v>71.335</v>
      </c>
      <c r="H964" s="261"/>
      <c r="I964" s="247">
        <v>71.335</v>
      </c>
      <c r="J964" s="74"/>
    </row>
    <row r="965" spans="1:10" s="19" customFormat="1" ht="12.75">
      <c r="A965" s="172" t="s">
        <v>382</v>
      </c>
      <c r="B965" s="173">
        <v>188</v>
      </c>
      <c r="C965" s="83" t="s">
        <v>372</v>
      </c>
      <c r="D965" s="56" t="s">
        <v>383</v>
      </c>
      <c r="E965" s="83" t="s">
        <v>381</v>
      </c>
      <c r="F965" s="294">
        <f>F966</f>
        <v>53</v>
      </c>
      <c r="G965" s="294">
        <f>G966</f>
        <v>53</v>
      </c>
      <c r="H965" s="312">
        <f>H966</f>
        <v>0</v>
      </c>
      <c r="I965" s="294">
        <f>I966</f>
        <v>53</v>
      </c>
      <c r="J965" s="74"/>
    </row>
    <row r="966" spans="1:10" s="19" customFormat="1" ht="20.25">
      <c r="A966" s="101" t="s">
        <v>200</v>
      </c>
      <c r="B966" s="128">
        <v>188</v>
      </c>
      <c r="C966" s="24" t="s">
        <v>372</v>
      </c>
      <c r="D966" s="37" t="s">
        <v>223</v>
      </c>
      <c r="E966" s="24" t="s">
        <v>381</v>
      </c>
      <c r="F966" s="294">
        <v>53</v>
      </c>
      <c r="G966" s="294">
        <f>F966</f>
        <v>53</v>
      </c>
      <c r="H966" s="312"/>
      <c r="I966" s="294">
        <v>53</v>
      </c>
      <c r="J966" s="74"/>
    </row>
    <row r="967" spans="1:10" s="19" customFormat="1" ht="12.75">
      <c r="A967" s="172" t="s">
        <v>384</v>
      </c>
      <c r="B967" s="173">
        <v>188</v>
      </c>
      <c r="C967" s="83" t="s">
        <v>372</v>
      </c>
      <c r="D967" s="56" t="s">
        <v>385</v>
      </c>
      <c r="E967" s="83"/>
      <c r="F967" s="294">
        <f>F968</f>
        <v>3135.804</v>
      </c>
      <c r="G967" s="294">
        <f>G968</f>
        <v>3135.804</v>
      </c>
      <c r="H967" s="312">
        <f>H968</f>
        <v>0</v>
      </c>
      <c r="I967" s="294">
        <f>I968</f>
        <v>3135.804</v>
      </c>
      <c r="J967" s="74"/>
    </row>
    <row r="968" spans="1:10" s="19" customFormat="1" ht="20.25">
      <c r="A968" s="171" t="s">
        <v>380</v>
      </c>
      <c r="B968" s="142">
        <v>188</v>
      </c>
      <c r="C968" s="23" t="s">
        <v>372</v>
      </c>
      <c r="D968" s="56" t="s">
        <v>224</v>
      </c>
      <c r="E968" s="23" t="s">
        <v>381</v>
      </c>
      <c r="F968" s="242">
        <v>3135.804</v>
      </c>
      <c r="G968" s="242">
        <f>F968</f>
        <v>3135.804</v>
      </c>
      <c r="H968" s="256"/>
      <c r="I968" s="242">
        <v>3135.804</v>
      </c>
      <c r="J968" s="74"/>
    </row>
    <row r="969" spans="1:10" s="19" customFormat="1" ht="30">
      <c r="A969" s="174" t="s">
        <v>387</v>
      </c>
      <c r="B969" s="142">
        <v>188</v>
      </c>
      <c r="C969" s="23" t="s">
        <v>372</v>
      </c>
      <c r="D969" s="56" t="s">
        <v>388</v>
      </c>
      <c r="E969" s="23"/>
      <c r="F969" s="242">
        <f>F970</f>
        <v>15557.543</v>
      </c>
      <c r="G969" s="242" t="e">
        <f>G970</f>
        <v>#REF!</v>
      </c>
      <c r="H969" s="256" t="e">
        <f>H970</f>
        <v>#REF!</v>
      </c>
      <c r="I969" s="242">
        <f>I970</f>
        <v>15530.48</v>
      </c>
      <c r="J969" s="74"/>
    </row>
    <row r="970" spans="1:10" s="19" customFormat="1" ht="20.25">
      <c r="A970" s="171" t="s">
        <v>380</v>
      </c>
      <c r="B970" s="142">
        <v>188</v>
      </c>
      <c r="C970" s="23" t="s">
        <v>372</v>
      </c>
      <c r="D970" s="56" t="s">
        <v>388</v>
      </c>
      <c r="E970" s="23" t="s">
        <v>381</v>
      </c>
      <c r="F970" s="242">
        <v>15557.543</v>
      </c>
      <c r="G970" s="242" t="e">
        <f>#REF!+#REF!</f>
        <v>#REF!</v>
      </c>
      <c r="H970" s="256" t="e">
        <f>#REF!+#REF!</f>
        <v>#REF!</v>
      </c>
      <c r="I970" s="242">
        <v>15530.48</v>
      </c>
      <c r="J970" s="74"/>
    </row>
    <row r="971" spans="1:10" s="19" customFormat="1" ht="12.75">
      <c r="A971" s="171" t="s">
        <v>718</v>
      </c>
      <c r="B971" s="142"/>
      <c r="C971" s="23"/>
      <c r="D971" s="56"/>
      <c r="E971" s="83"/>
      <c r="F971" s="294"/>
      <c r="G971" s="294"/>
      <c r="H971" s="312"/>
      <c r="I971" s="294"/>
      <c r="J971" s="74"/>
    </row>
    <row r="972" spans="1:10" s="19" customFormat="1" ht="20.25">
      <c r="A972" s="172" t="s">
        <v>389</v>
      </c>
      <c r="B972" s="173">
        <v>188</v>
      </c>
      <c r="C972" s="83" t="s">
        <v>372</v>
      </c>
      <c r="D972" s="56" t="s">
        <v>390</v>
      </c>
      <c r="E972" s="83"/>
      <c r="F972" s="294">
        <f>F973</f>
        <v>310.318</v>
      </c>
      <c r="G972" s="294">
        <f>G973</f>
        <v>310.318</v>
      </c>
      <c r="H972" s="312">
        <f>H973</f>
        <v>0</v>
      </c>
      <c r="I972" s="294">
        <f>I973</f>
        <v>310.253</v>
      </c>
      <c r="J972" s="74"/>
    </row>
    <row r="973" spans="1:10" s="19" customFormat="1" ht="12.75">
      <c r="A973" s="105" t="s">
        <v>391</v>
      </c>
      <c r="B973" s="142">
        <v>188</v>
      </c>
      <c r="C973" s="23" t="s">
        <v>372</v>
      </c>
      <c r="D973" s="23" t="s">
        <v>390</v>
      </c>
      <c r="E973" s="23" t="s">
        <v>67</v>
      </c>
      <c r="F973" s="247">
        <v>310.318</v>
      </c>
      <c r="G973" s="247">
        <f>F973</f>
        <v>310.318</v>
      </c>
      <c r="H973" s="261"/>
      <c r="I973" s="247">
        <v>310.253</v>
      </c>
      <c r="J973" s="74"/>
    </row>
    <row r="974" spans="1:10" s="19" customFormat="1" ht="30">
      <c r="A974" s="175" t="s">
        <v>394</v>
      </c>
      <c r="B974" s="173">
        <v>188</v>
      </c>
      <c r="C974" s="83" t="s">
        <v>372</v>
      </c>
      <c r="D974" s="56"/>
      <c r="E974" s="83"/>
      <c r="F974" s="294">
        <f>F975+F977+F979</f>
        <v>1204</v>
      </c>
      <c r="G974" s="294">
        <f>G975+G977+G979</f>
        <v>1204</v>
      </c>
      <c r="H974" s="312">
        <f>H975+H977+H979</f>
        <v>0</v>
      </c>
      <c r="I974" s="294">
        <f>I975+I977+I979</f>
        <v>1158.346</v>
      </c>
      <c r="J974" s="74"/>
    </row>
    <row r="975" spans="1:10" s="19" customFormat="1" ht="30">
      <c r="A975" s="105" t="s">
        <v>395</v>
      </c>
      <c r="B975" s="142">
        <v>188</v>
      </c>
      <c r="C975" s="23" t="s">
        <v>372</v>
      </c>
      <c r="D975" s="56" t="s">
        <v>311</v>
      </c>
      <c r="E975" s="23"/>
      <c r="F975" s="242">
        <f>F976</f>
        <v>541.726</v>
      </c>
      <c r="G975" s="242">
        <f>G976</f>
        <v>541.726</v>
      </c>
      <c r="H975" s="256">
        <f>H976</f>
        <v>0</v>
      </c>
      <c r="I975" s="242">
        <f>I976</f>
        <v>541.638</v>
      </c>
      <c r="J975" s="74"/>
    </row>
    <row r="976" spans="1:10" s="19" customFormat="1" ht="20.25">
      <c r="A976" s="171" t="s">
        <v>380</v>
      </c>
      <c r="B976" s="142">
        <v>188</v>
      </c>
      <c r="C976" s="23" t="s">
        <v>372</v>
      </c>
      <c r="D976" s="56" t="s">
        <v>311</v>
      </c>
      <c r="E976" s="23" t="s">
        <v>381</v>
      </c>
      <c r="F976" s="242">
        <v>541.726</v>
      </c>
      <c r="G976" s="242">
        <f>F976</f>
        <v>541.726</v>
      </c>
      <c r="H976" s="256"/>
      <c r="I976" s="242">
        <v>541.638</v>
      </c>
      <c r="J976" s="74"/>
    </row>
    <row r="977" spans="1:10" s="19" customFormat="1" ht="30">
      <c r="A977" s="105" t="s">
        <v>452</v>
      </c>
      <c r="B977" s="142">
        <v>188</v>
      </c>
      <c r="C977" s="23" t="s">
        <v>372</v>
      </c>
      <c r="D977" s="56" t="s">
        <v>453</v>
      </c>
      <c r="E977" s="23"/>
      <c r="F977" s="247">
        <f>F978</f>
        <v>650.7</v>
      </c>
      <c r="G977" s="247">
        <f>G978</f>
        <v>650.7</v>
      </c>
      <c r="H977" s="261">
        <f>H978</f>
        <v>0</v>
      </c>
      <c r="I977" s="247">
        <f>I978</f>
        <v>605.134</v>
      </c>
      <c r="J977" s="74"/>
    </row>
    <row r="978" spans="1:10" s="19" customFormat="1" ht="20.25">
      <c r="A978" s="171" t="s">
        <v>380</v>
      </c>
      <c r="B978" s="142">
        <v>188</v>
      </c>
      <c r="C978" s="23" t="s">
        <v>372</v>
      </c>
      <c r="D978" s="56" t="s">
        <v>453</v>
      </c>
      <c r="E978" s="23" t="s">
        <v>381</v>
      </c>
      <c r="F978" s="247">
        <v>650.7</v>
      </c>
      <c r="G978" s="247">
        <f>F978</f>
        <v>650.7</v>
      </c>
      <c r="H978" s="261"/>
      <c r="I978" s="247">
        <v>605.134</v>
      </c>
      <c r="J978" s="74"/>
    </row>
    <row r="979" spans="1:10" s="19" customFormat="1" ht="40.5">
      <c r="A979" s="172" t="s">
        <v>324</v>
      </c>
      <c r="B979" s="142">
        <v>188</v>
      </c>
      <c r="C979" s="83" t="s">
        <v>372</v>
      </c>
      <c r="D979" s="56" t="s">
        <v>390</v>
      </c>
      <c r="E979" s="83"/>
      <c r="F979" s="294">
        <f>F980</f>
        <v>11.574</v>
      </c>
      <c r="G979" s="294">
        <f>G980</f>
        <v>11.574</v>
      </c>
      <c r="H979" s="312">
        <f>H980</f>
        <v>0</v>
      </c>
      <c r="I979" s="294">
        <f>I980</f>
        <v>11.574</v>
      </c>
      <c r="J979" s="74"/>
    </row>
    <row r="980" spans="1:10" s="19" customFormat="1" ht="12.75">
      <c r="A980" s="105" t="s">
        <v>391</v>
      </c>
      <c r="B980" s="142">
        <v>188</v>
      </c>
      <c r="C980" s="23" t="s">
        <v>372</v>
      </c>
      <c r="D980" s="23" t="s">
        <v>325</v>
      </c>
      <c r="E980" s="23" t="s">
        <v>67</v>
      </c>
      <c r="F980" s="247">
        <v>11.574</v>
      </c>
      <c r="G980" s="247">
        <f>F980</f>
        <v>11.574</v>
      </c>
      <c r="H980" s="261"/>
      <c r="I980" s="247">
        <v>11.574</v>
      </c>
      <c r="J980" s="74"/>
    </row>
    <row r="981" spans="1:10" s="19" customFormat="1" ht="12.75">
      <c r="A981" s="101"/>
      <c r="B981" s="128"/>
      <c r="C981" s="24"/>
      <c r="D981" s="24"/>
      <c r="E981" s="24"/>
      <c r="F981" s="50"/>
      <c r="G981" s="50"/>
      <c r="H981" s="162"/>
      <c r="I981" s="222"/>
      <c r="J981" s="74"/>
    </row>
    <row r="982" spans="1:10" s="166" customFormat="1" ht="39">
      <c r="A982" s="143" t="s">
        <v>349</v>
      </c>
      <c r="B982" s="144">
        <v>855</v>
      </c>
      <c r="C982" s="144"/>
      <c r="D982" s="144"/>
      <c r="E982" s="144"/>
      <c r="F982" s="295">
        <f>F983+F988+F994+F1015</f>
        <v>77558.0248</v>
      </c>
      <c r="G982" s="295" t="e">
        <f>G983+G988+G994+G1015</f>
        <v>#REF!</v>
      </c>
      <c r="H982" s="295" t="e">
        <f>H983+H988+H994+H1015</f>
        <v>#REF!</v>
      </c>
      <c r="I982" s="295">
        <f>I983+I988+I994+I1015</f>
        <v>71154.876</v>
      </c>
      <c r="J982" s="165"/>
    </row>
    <row r="983" spans="1:10" s="340" customFormat="1" ht="14.25">
      <c r="A983" s="183" t="s">
        <v>291</v>
      </c>
      <c r="B983" s="184">
        <v>855</v>
      </c>
      <c r="C983" s="180" t="s">
        <v>292</v>
      </c>
      <c r="D983" s="180"/>
      <c r="E983" s="180"/>
      <c r="F983" s="313">
        <f>F984</f>
        <v>3448.7</v>
      </c>
      <c r="G983" s="313">
        <f>G984</f>
        <v>3448.7</v>
      </c>
      <c r="H983" s="313">
        <f>H984</f>
        <v>0</v>
      </c>
      <c r="I983" s="313">
        <f>I984</f>
        <v>3448.437</v>
      </c>
      <c r="J983" s="192"/>
    </row>
    <row r="984" spans="1:10" s="19" customFormat="1" ht="12.75">
      <c r="A984" s="102" t="s">
        <v>365</v>
      </c>
      <c r="B984" s="120">
        <v>855</v>
      </c>
      <c r="C984" s="53" t="s">
        <v>139</v>
      </c>
      <c r="D984" s="53"/>
      <c r="E984" s="53"/>
      <c r="F984" s="229">
        <f>F985</f>
        <v>3448.7</v>
      </c>
      <c r="G984" s="229">
        <f aca="true" t="shared" si="123" ref="G984:I986">G985</f>
        <v>3448.7</v>
      </c>
      <c r="H984" s="260">
        <f t="shared" si="123"/>
        <v>0</v>
      </c>
      <c r="I984" s="229">
        <f t="shared" si="123"/>
        <v>3448.437</v>
      </c>
      <c r="J984" s="74"/>
    </row>
    <row r="985" spans="1:10" s="19" customFormat="1" ht="12.75">
      <c r="A985" s="91" t="s">
        <v>365</v>
      </c>
      <c r="B985" s="97">
        <v>855</v>
      </c>
      <c r="C985" s="53" t="s">
        <v>139</v>
      </c>
      <c r="D985" s="50" t="s">
        <v>366</v>
      </c>
      <c r="E985" s="50"/>
      <c r="F985" s="242">
        <f>F986</f>
        <v>3448.7</v>
      </c>
      <c r="G985" s="242">
        <f t="shared" si="123"/>
        <v>3448.7</v>
      </c>
      <c r="H985" s="256">
        <f t="shared" si="123"/>
        <v>0</v>
      </c>
      <c r="I985" s="242">
        <f t="shared" si="123"/>
        <v>3448.437</v>
      </c>
      <c r="J985" s="74"/>
    </row>
    <row r="986" spans="1:10" s="19" customFormat="1" ht="12.75">
      <c r="A986" s="105" t="s">
        <v>367</v>
      </c>
      <c r="B986" s="130">
        <v>855</v>
      </c>
      <c r="C986" s="53" t="s">
        <v>139</v>
      </c>
      <c r="D986" s="23" t="s">
        <v>368</v>
      </c>
      <c r="E986" s="23"/>
      <c r="F986" s="247">
        <f>F987</f>
        <v>3448.7</v>
      </c>
      <c r="G986" s="247">
        <f t="shared" si="123"/>
        <v>3448.7</v>
      </c>
      <c r="H986" s="261">
        <f t="shared" si="123"/>
        <v>0</v>
      </c>
      <c r="I986" s="247">
        <f t="shared" si="123"/>
        <v>3448.437</v>
      </c>
      <c r="J986" s="74"/>
    </row>
    <row r="987" spans="1:10" s="19" customFormat="1" ht="12.75">
      <c r="A987" s="105" t="s">
        <v>41</v>
      </c>
      <c r="B987" s="130">
        <v>855</v>
      </c>
      <c r="C987" s="53" t="s">
        <v>139</v>
      </c>
      <c r="D987" s="23" t="s">
        <v>368</v>
      </c>
      <c r="E987" s="23" t="s">
        <v>42</v>
      </c>
      <c r="F987" s="247">
        <v>3448.7</v>
      </c>
      <c r="G987" s="247">
        <f>F987</f>
        <v>3448.7</v>
      </c>
      <c r="H987" s="261"/>
      <c r="I987" s="247">
        <v>3448.437</v>
      </c>
      <c r="J987" s="74"/>
    </row>
    <row r="988" spans="1:10" s="340" customFormat="1" ht="14.25">
      <c r="A988" s="183" t="s">
        <v>289</v>
      </c>
      <c r="B988" s="184">
        <v>855</v>
      </c>
      <c r="C988" s="180" t="s">
        <v>290</v>
      </c>
      <c r="D988" s="180"/>
      <c r="E988" s="180"/>
      <c r="F988" s="246">
        <f aca="true" t="shared" si="124" ref="F988:I989">F989</f>
        <v>21897</v>
      </c>
      <c r="G988" s="246">
        <f t="shared" si="124"/>
        <v>21897</v>
      </c>
      <c r="H988" s="246">
        <f t="shared" si="124"/>
        <v>21897</v>
      </c>
      <c r="I988" s="246">
        <f t="shared" si="124"/>
        <v>15710</v>
      </c>
      <c r="J988" s="186"/>
    </row>
    <row r="989" spans="1:10" s="19" customFormat="1" ht="12.75">
      <c r="A989" s="108" t="s">
        <v>455</v>
      </c>
      <c r="B989" s="56">
        <v>855</v>
      </c>
      <c r="C989" s="56" t="s">
        <v>456</v>
      </c>
      <c r="D989" s="56"/>
      <c r="E989" s="56"/>
      <c r="F989" s="250">
        <f t="shared" si="124"/>
        <v>21897</v>
      </c>
      <c r="G989" s="250">
        <f t="shared" si="124"/>
        <v>21897</v>
      </c>
      <c r="H989" s="250">
        <f t="shared" si="124"/>
        <v>21897</v>
      </c>
      <c r="I989" s="250">
        <f t="shared" si="124"/>
        <v>15710</v>
      </c>
      <c r="J989" s="74"/>
    </row>
    <row r="990" spans="1:10" s="19" customFormat="1" ht="12.75">
      <c r="A990" s="125" t="s">
        <v>457</v>
      </c>
      <c r="B990" s="96">
        <v>855</v>
      </c>
      <c r="C990" s="119" t="s">
        <v>669</v>
      </c>
      <c r="D990" s="119" t="s">
        <v>458</v>
      </c>
      <c r="E990" s="119"/>
      <c r="F990" s="244">
        <f>F991</f>
        <v>21897</v>
      </c>
      <c r="G990" s="244">
        <f aca="true" t="shared" si="125" ref="G990:I991">G991</f>
        <v>21897</v>
      </c>
      <c r="H990" s="332">
        <f t="shared" si="125"/>
        <v>21897</v>
      </c>
      <c r="I990" s="244">
        <f t="shared" si="125"/>
        <v>15710</v>
      </c>
      <c r="J990" s="74"/>
    </row>
    <row r="991" spans="1:10" s="19" customFormat="1" ht="12.75">
      <c r="A991" s="105" t="s">
        <v>459</v>
      </c>
      <c r="B991" s="23">
        <v>855</v>
      </c>
      <c r="C991" s="23" t="s">
        <v>669</v>
      </c>
      <c r="D991" s="23" t="s">
        <v>460</v>
      </c>
      <c r="E991" s="23"/>
      <c r="F991" s="241">
        <f>F992</f>
        <v>21897</v>
      </c>
      <c r="G991" s="241">
        <f t="shared" si="125"/>
        <v>21897</v>
      </c>
      <c r="H991" s="259">
        <f t="shared" si="125"/>
        <v>21897</v>
      </c>
      <c r="I991" s="241">
        <f>I993</f>
        <v>15710</v>
      </c>
      <c r="J991" s="74"/>
    </row>
    <row r="992" spans="1:10" s="19" customFormat="1" ht="12.75">
      <c r="A992" s="105" t="s">
        <v>301</v>
      </c>
      <c r="B992" s="23">
        <v>855</v>
      </c>
      <c r="C992" s="23" t="s">
        <v>669</v>
      </c>
      <c r="D992" s="23" t="s">
        <v>460</v>
      </c>
      <c r="E992" s="24" t="s">
        <v>56</v>
      </c>
      <c r="F992" s="241">
        <v>21897</v>
      </c>
      <c r="G992" s="241">
        <v>21897</v>
      </c>
      <c r="H992" s="241">
        <v>21897</v>
      </c>
      <c r="I992" s="241">
        <v>15710</v>
      </c>
      <c r="J992" s="74"/>
    </row>
    <row r="993" spans="1:10" s="19" customFormat="1" ht="12.75">
      <c r="A993" s="110" t="s">
        <v>461</v>
      </c>
      <c r="B993" s="37">
        <v>855</v>
      </c>
      <c r="C993" s="29" t="s">
        <v>669</v>
      </c>
      <c r="D993" s="29" t="s">
        <v>460</v>
      </c>
      <c r="E993" s="24" t="s">
        <v>56</v>
      </c>
      <c r="F993" s="240">
        <f>F992</f>
        <v>21897</v>
      </c>
      <c r="G993" s="240">
        <f>F993</f>
        <v>21897</v>
      </c>
      <c r="H993" s="257"/>
      <c r="I993" s="240">
        <v>15710</v>
      </c>
      <c r="J993" s="74"/>
    </row>
    <row r="994" spans="1:10" s="340" customFormat="1" ht="14.25">
      <c r="A994" s="183" t="s">
        <v>306</v>
      </c>
      <c r="B994" s="185">
        <v>855</v>
      </c>
      <c r="C994" s="180" t="s">
        <v>307</v>
      </c>
      <c r="D994" s="180"/>
      <c r="E994" s="180"/>
      <c r="F994" s="246">
        <f>F995+F999</f>
        <v>51388.1848</v>
      </c>
      <c r="G994" s="246" t="e">
        <f>G995+G999</f>
        <v>#REF!</v>
      </c>
      <c r="H994" s="246" t="e">
        <f>H995+H999</f>
        <v>#REF!</v>
      </c>
      <c r="I994" s="246">
        <f>I995+I999</f>
        <v>51172.299</v>
      </c>
      <c r="J994" s="192"/>
    </row>
    <row r="995" spans="1:10" s="19" customFormat="1" ht="12.75">
      <c r="A995" s="108" t="s">
        <v>466</v>
      </c>
      <c r="B995" s="52">
        <v>855</v>
      </c>
      <c r="C995" s="52" t="s">
        <v>302</v>
      </c>
      <c r="D995" s="52"/>
      <c r="E995" s="52"/>
      <c r="F995" s="229">
        <f aca="true" t="shared" si="126" ref="F995:I997">F996</f>
        <v>0.4073</v>
      </c>
      <c r="G995" s="229">
        <f t="shared" si="126"/>
        <v>2557.7</v>
      </c>
      <c r="H995" s="229">
        <f t="shared" si="126"/>
        <v>0</v>
      </c>
      <c r="I995" s="229">
        <f t="shared" si="126"/>
        <v>0.407</v>
      </c>
      <c r="J995" s="74"/>
    </row>
    <row r="996" spans="1:10" s="19" customFormat="1" ht="12.75">
      <c r="A996" s="100" t="s">
        <v>467</v>
      </c>
      <c r="B996" s="50">
        <v>855</v>
      </c>
      <c r="C996" s="50" t="s">
        <v>302</v>
      </c>
      <c r="D996" s="50">
        <v>352000</v>
      </c>
      <c r="E996" s="50"/>
      <c r="F996" s="242">
        <f t="shared" si="126"/>
        <v>0.4073</v>
      </c>
      <c r="G996" s="242">
        <f t="shared" si="126"/>
        <v>2557.7</v>
      </c>
      <c r="H996" s="242">
        <f t="shared" si="126"/>
        <v>0</v>
      </c>
      <c r="I996" s="242">
        <f t="shared" si="126"/>
        <v>0.407</v>
      </c>
      <c r="J996" s="74"/>
    </row>
    <row r="997" spans="1:10" s="19" customFormat="1" ht="30">
      <c r="A997" s="101" t="s">
        <v>469</v>
      </c>
      <c r="B997" s="24">
        <v>855</v>
      </c>
      <c r="C997" s="24" t="s">
        <v>302</v>
      </c>
      <c r="D997" s="24">
        <v>3520100</v>
      </c>
      <c r="E997" s="24"/>
      <c r="F997" s="247">
        <f t="shared" si="126"/>
        <v>0.4073</v>
      </c>
      <c r="G997" s="247">
        <f t="shared" si="126"/>
        <v>2557.7</v>
      </c>
      <c r="H997" s="261">
        <f t="shared" si="126"/>
        <v>0</v>
      </c>
      <c r="I997" s="247">
        <f t="shared" si="126"/>
        <v>0.407</v>
      </c>
      <c r="J997" s="74"/>
    </row>
    <row r="998" spans="1:10" s="19" customFormat="1" ht="12.75">
      <c r="A998" s="101" t="s">
        <v>470</v>
      </c>
      <c r="B998" s="24">
        <v>855</v>
      </c>
      <c r="C998" s="24" t="s">
        <v>302</v>
      </c>
      <c r="D998" s="24">
        <v>3520100</v>
      </c>
      <c r="E998" s="24" t="s">
        <v>56</v>
      </c>
      <c r="F998" s="241">
        <v>0.4073</v>
      </c>
      <c r="G998" s="241">
        <f>7000-3477.9-274.4-690</f>
        <v>2557.7</v>
      </c>
      <c r="H998" s="259"/>
      <c r="I998" s="241">
        <v>0.407</v>
      </c>
      <c r="J998" s="74"/>
    </row>
    <row r="999" spans="1:10" s="19" customFormat="1" ht="12.75">
      <c r="A999" s="108" t="s">
        <v>473</v>
      </c>
      <c r="B999" s="57">
        <v>855</v>
      </c>
      <c r="C999" s="52" t="s">
        <v>474</v>
      </c>
      <c r="D999" s="56"/>
      <c r="E999" s="56"/>
      <c r="F999" s="239">
        <f>F1000</f>
        <v>51387.777500000004</v>
      </c>
      <c r="G999" s="239" t="e">
        <f>G1000</f>
        <v>#REF!</v>
      </c>
      <c r="H999" s="298" t="e">
        <f>H1000</f>
        <v>#REF!</v>
      </c>
      <c r="I999" s="239">
        <f>I1000</f>
        <v>51171.892</v>
      </c>
      <c r="J999" s="74"/>
    </row>
    <row r="1000" spans="1:10" s="19" customFormat="1" ht="12.75">
      <c r="A1000" s="79" t="s">
        <v>475</v>
      </c>
      <c r="B1000" s="37">
        <v>855</v>
      </c>
      <c r="C1000" s="37" t="s">
        <v>474</v>
      </c>
      <c r="D1000" s="24">
        <v>353000</v>
      </c>
      <c r="E1000" s="37"/>
      <c r="F1000" s="240">
        <f>F1001+F1003+F1005+F1007+F1011</f>
        <v>51387.777500000004</v>
      </c>
      <c r="G1000" s="240" t="e">
        <f>G1003+G1005+G1007+G1009+G1001+#REF!</f>
        <v>#REF!</v>
      </c>
      <c r="H1000" s="257" t="e">
        <f>H1003+H1005+H1007+H1009+H1001+#REF!</f>
        <v>#REF!</v>
      </c>
      <c r="I1000" s="240">
        <v>51171.892</v>
      </c>
      <c r="J1000" s="74"/>
    </row>
    <row r="1001" spans="1:10" s="19" customFormat="1" ht="30">
      <c r="A1001" s="101" t="s">
        <v>130</v>
      </c>
      <c r="B1001" s="37">
        <v>855</v>
      </c>
      <c r="C1001" s="204" t="s">
        <v>782</v>
      </c>
      <c r="D1001" s="24">
        <v>3530100</v>
      </c>
      <c r="E1001" s="204" t="s">
        <v>131</v>
      </c>
      <c r="F1001" s="240">
        <f>F1002</f>
        <v>874.412</v>
      </c>
      <c r="G1001" s="240">
        <f>G1002</f>
        <v>874.412</v>
      </c>
      <c r="H1001" s="257">
        <f>H1002</f>
        <v>0</v>
      </c>
      <c r="I1001" s="240">
        <f>I1002</f>
        <v>874.408</v>
      </c>
      <c r="J1001" s="74"/>
    </row>
    <row r="1002" spans="1:10" s="19" customFormat="1" ht="12.75">
      <c r="A1002" s="101" t="s">
        <v>470</v>
      </c>
      <c r="B1002" s="37">
        <v>855</v>
      </c>
      <c r="C1002" s="204" t="s">
        <v>782</v>
      </c>
      <c r="D1002" s="24">
        <v>3530100</v>
      </c>
      <c r="E1002" s="204" t="s">
        <v>131</v>
      </c>
      <c r="F1002" s="240">
        <v>874.412</v>
      </c>
      <c r="G1002" s="240">
        <f>F1002</f>
        <v>874.412</v>
      </c>
      <c r="H1002" s="257"/>
      <c r="I1002" s="240">
        <v>874.408</v>
      </c>
      <c r="J1002" s="74"/>
    </row>
    <row r="1003" spans="1:10" s="19" customFormat="1" ht="30">
      <c r="A1003" s="101" t="s">
        <v>476</v>
      </c>
      <c r="B1003" s="24">
        <v>855</v>
      </c>
      <c r="C1003" s="24" t="s">
        <v>474</v>
      </c>
      <c r="D1003" s="24">
        <v>3530200</v>
      </c>
      <c r="E1003" s="24"/>
      <c r="F1003" s="241">
        <f>F1004</f>
        <v>31014.4325</v>
      </c>
      <c r="G1003" s="241">
        <f>G1004</f>
        <v>31014.4325</v>
      </c>
      <c r="H1003" s="259">
        <f>H1004</f>
        <v>0</v>
      </c>
      <c r="I1003" s="241">
        <f>I1004</f>
        <v>30988.396</v>
      </c>
      <c r="J1003" s="74"/>
    </row>
    <row r="1004" spans="1:10" s="19" customFormat="1" ht="12.75">
      <c r="A1004" s="101" t="s">
        <v>470</v>
      </c>
      <c r="B1004" s="24">
        <v>855</v>
      </c>
      <c r="C1004" s="24" t="s">
        <v>474</v>
      </c>
      <c r="D1004" s="24">
        <v>3530200</v>
      </c>
      <c r="E1004" s="24" t="s">
        <v>56</v>
      </c>
      <c r="F1004" s="241">
        <v>31014.4325</v>
      </c>
      <c r="G1004" s="241">
        <f>F1004</f>
        <v>31014.4325</v>
      </c>
      <c r="H1004" s="259"/>
      <c r="I1004" s="241">
        <v>30988.396</v>
      </c>
      <c r="J1004" s="74"/>
    </row>
    <row r="1005" spans="1:10" s="19" customFormat="1" ht="40.5">
      <c r="A1005" s="101" t="s">
        <v>490</v>
      </c>
      <c r="B1005" s="24">
        <v>855</v>
      </c>
      <c r="C1005" s="24" t="s">
        <v>474</v>
      </c>
      <c r="D1005" s="24">
        <v>3530300</v>
      </c>
      <c r="E1005" s="24"/>
      <c r="F1005" s="241">
        <f>F1006</f>
        <v>1783.457</v>
      </c>
      <c r="G1005" s="241">
        <f>G1006</f>
        <v>1783.457</v>
      </c>
      <c r="H1005" s="259">
        <f>H1006</f>
        <v>0</v>
      </c>
      <c r="I1005" s="241">
        <f>I1006</f>
        <v>1783.457</v>
      </c>
      <c r="J1005" s="74"/>
    </row>
    <row r="1006" spans="1:10" s="19" customFormat="1" ht="12.75">
      <c r="A1006" s="101" t="s">
        <v>470</v>
      </c>
      <c r="B1006" s="24">
        <v>855</v>
      </c>
      <c r="C1006" s="24" t="s">
        <v>474</v>
      </c>
      <c r="D1006" s="24">
        <v>3530300</v>
      </c>
      <c r="E1006" s="24" t="s">
        <v>56</v>
      </c>
      <c r="F1006" s="241">
        <v>1783.457</v>
      </c>
      <c r="G1006" s="241">
        <f>F1006</f>
        <v>1783.457</v>
      </c>
      <c r="H1006" s="259"/>
      <c r="I1006" s="241">
        <v>1783.457</v>
      </c>
      <c r="J1006" s="74"/>
    </row>
    <row r="1007" spans="1:10" s="19" customFormat="1" ht="30">
      <c r="A1007" s="101" t="s">
        <v>491</v>
      </c>
      <c r="B1007" s="24">
        <v>855</v>
      </c>
      <c r="C1007" s="24" t="s">
        <v>474</v>
      </c>
      <c r="D1007" s="24">
        <v>3530400</v>
      </c>
      <c r="E1007" s="24"/>
      <c r="F1007" s="241">
        <f>F1008</f>
        <v>590</v>
      </c>
      <c r="G1007" s="241">
        <f>G1008</f>
        <v>590</v>
      </c>
      <c r="H1007" s="259">
        <f>H1008</f>
        <v>0</v>
      </c>
      <c r="I1007" s="241">
        <f>I1008</f>
        <v>590</v>
      </c>
      <c r="J1007" s="74"/>
    </row>
    <row r="1008" spans="1:10" s="19" customFormat="1" ht="12.75">
      <c r="A1008" s="101" t="s">
        <v>470</v>
      </c>
      <c r="B1008" s="24">
        <v>855</v>
      </c>
      <c r="C1008" s="24" t="s">
        <v>474</v>
      </c>
      <c r="D1008" s="24">
        <v>3530400</v>
      </c>
      <c r="E1008" s="24" t="s">
        <v>56</v>
      </c>
      <c r="F1008" s="241">
        <v>590</v>
      </c>
      <c r="G1008" s="241">
        <f>F1008</f>
        <v>590</v>
      </c>
      <c r="H1008" s="259"/>
      <c r="I1008" s="241">
        <v>590</v>
      </c>
      <c r="J1008" s="74"/>
    </row>
    <row r="1009" spans="1:10" s="19" customFormat="1" ht="12.75">
      <c r="A1009" s="101" t="s">
        <v>492</v>
      </c>
      <c r="B1009" s="24">
        <v>855</v>
      </c>
      <c r="C1009" s="24" t="s">
        <v>474</v>
      </c>
      <c r="D1009" s="24">
        <v>3530400</v>
      </c>
      <c r="E1009" s="24"/>
      <c r="F1009" s="241">
        <f>F1010</f>
        <v>590</v>
      </c>
      <c r="G1009" s="241">
        <f>G1010</f>
        <v>34026.952000000005</v>
      </c>
      <c r="H1009" s="259">
        <f>H1010</f>
        <v>1796</v>
      </c>
      <c r="I1009" s="241">
        <f>I1010</f>
        <v>590</v>
      </c>
      <c r="J1009" s="74"/>
    </row>
    <row r="1010" spans="1:10" s="19" customFormat="1" ht="12.75">
      <c r="A1010" s="101" t="s">
        <v>470</v>
      </c>
      <c r="B1010" s="24">
        <v>855</v>
      </c>
      <c r="C1010" s="24" t="s">
        <v>474</v>
      </c>
      <c r="D1010" s="24">
        <v>3530400</v>
      </c>
      <c r="E1010" s="24" t="s">
        <v>56</v>
      </c>
      <c r="F1010" s="241">
        <v>590</v>
      </c>
      <c r="G1010" s="241">
        <f>G1011+G1012+G1013+G1014</f>
        <v>34026.952000000005</v>
      </c>
      <c r="H1010" s="259">
        <f>H1011+H1012+H1013+H1014</f>
        <v>1796</v>
      </c>
      <c r="I1010" s="241">
        <v>590</v>
      </c>
      <c r="J1010" s="74"/>
    </row>
    <row r="1011" spans="1:10" s="19" customFormat="1" ht="12.75">
      <c r="A1011" s="101" t="s">
        <v>68</v>
      </c>
      <c r="B1011" s="24">
        <v>855</v>
      </c>
      <c r="C1011" s="24" t="s">
        <v>474</v>
      </c>
      <c r="D1011" s="24">
        <v>3530500</v>
      </c>
      <c r="E1011" s="24"/>
      <c r="F1011" s="241">
        <f>F1012+F1013+F1014</f>
        <v>17125.476000000002</v>
      </c>
      <c r="G1011" s="241">
        <f>G1012+G1013+G1014</f>
        <v>17013.476000000002</v>
      </c>
      <c r="H1011" s="241">
        <f>H1012+H1013+H1014</f>
        <v>898</v>
      </c>
      <c r="I1011" s="241">
        <f>I1012+I1013+I1014</f>
        <v>16934.731</v>
      </c>
      <c r="J1011" s="74"/>
    </row>
    <row r="1012" spans="1:10" s="19" customFormat="1" ht="12.75">
      <c r="A1012" s="101" t="s">
        <v>207</v>
      </c>
      <c r="B1012" s="24">
        <v>855</v>
      </c>
      <c r="C1012" s="24" t="s">
        <v>474</v>
      </c>
      <c r="D1012" s="24">
        <v>3530502</v>
      </c>
      <c r="E1012" s="24" t="s">
        <v>56</v>
      </c>
      <c r="F1012" s="241">
        <v>13100.476</v>
      </c>
      <c r="G1012" s="241">
        <f>F1012</f>
        <v>13100.476</v>
      </c>
      <c r="H1012" s="259"/>
      <c r="I1012" s="241">
        <v>12980.819</v>
      </c>
      <c r="J1012" s="74"/>
    </row>
    <row r="1013" spans="1:10" s="19" customFormat="1" ht="20.25">
      <c r="A1013" s="101" t="s">
        <v>208</v>
      </c>
      <c r="B1013" s="24">
        <v>855</v>
      </c>
      <c r="C1013" s="24" t="s">
        <v>474</v>
      </c>
      <c r="D1013" s="24">
        <v>3530503</v>
      </c>
      <c r="E1013" s="24" t="s">
        <v>56</v>
      </c>
      <c r="F1013" s="241">
        <v>3015</v>
      </c>
      <c r="G1013" s="241">
        <f>F1013</f>
        <v>3015</v>
      </c>
      <c r="H1013" s="259"/>
      <c r="I1013" s="241">
        <v>2953.015</v>
      </c>
      <c r="J1013" s="74"/>
    </row>
    <row r="1014" spans="1:10" s="19" customFormat="1" ht="20.25">
      <c r="A1014" s="101" t="s">
        <v>209</v>
      </c>
      <c r="B1014" s="24">
        <v>855</v>
      </c>
      <c r="C1014" s="24" t="s">
        <v>474</v>
      </c>
      <c r="D1014" s="24">
        <v>3530504</v>
      </c>
      <c r="E1014" s="24"/>
      <c r="F1014" s="241">
        <v>1010</v>
      </c>
      <c r="G1014" s="241">
        <f>800+98</f>
        <v>898</v>
      </c>
      <c r="H1014" s="259">
        <f>800+98</f>
        <v>898</v>
      </c>
      <c r="I1014" s="241">
        <v>1000.897</v>
      </c>
      <c r="J1014" s="74"/>
    </row>
    <row r="1015" spans="1:10" s="340" customFormat="1" ht="12.75">
      <c r="A1015" s="73" t="s">
        <v>512</v>
      </c>
      <c r="B1015" s="200" t="s">
        <v>511</v>
      </c>
      <c r="C1015" s="319" t="s">
        <v>272</v>
      </c>
      <c r="D1015" s="200"/>
      <c r="E1015" s="200"/>
      <c r="F1015" s="315">
        <f>F1016</f>
        <v>824.14</v>
      </c>
      <c r="G1015" s="314">
        <f>G1016</f>
        <v>16.36482</v>
      </c>
      <c r="H1015" s="348">
        <f>H1016</f>
        <v>16.36482</v>
      </c>
      <c r="I1015" s="315">
        <f>I1016</f>
        <v>824.14</v>
      </c>
      <c r="J1015" s="192"/>
    </row>
    <row r="1016" spans="1:10" s="19" customFormat="1" ht="12.75">
      <c r="A1016" s="105" t="s">
        <v>367</v>
      </c>
      <c r="B1016" s="200" t="s">
        <v>511</v>
      </c>
      <c r="C1016" s="200" t="s">
        <v>272</v>
      </c>
      <c r="D1016" s="200" t="s">
        <v>5</v>
      </c>
      <c r="E1016" s="200"/>
      <c r="F1016" s="241">
        <f>F1017</f>
        <v>824.14</v>
      </c>
      <c r="G1016" s="316">
        <v>16.36482</v>
      </c>
      <c r="H1016" s="349">
        <v>16.36482</v>
      </c>
      <c r="I1016" s="241">
        <f>I1017</f>
        <v>824.14</v>
      </c>
      <c r="J1016" s="74"/>
    </row>
    <row r="1017" spans="1:10" s="19" customFormat="1" ht="12.75">
      <c r="A1017" s="105" t="s">
        <v>41</v>
      </c>
      <c r="B1017" s="200" t="s">
        <v>511</v>
      </c>
      <c r="C1017" s="200" t="s">
        <v>272</v>
      </c>
      <c r="D1017" s="200" t="s">
        <v>5</v>
      </c>
      <c r="E1017" s="200" t="s">
        <v>126</v>
      </c>
      <c r="F1017" s="241">
        <v>824.14</v>
      </c>
      <c r="G1017" s="291">
        <v>16.36482</v>
      </c>
      <c r="H1017" s="292"/>
      <c r="I1017" s="241">
        <v>824.14</v>
      </c>
      <c r="J1017" s="74"/>
    </row>
    <row r="1018" spans="1:10" s="166" customFormat="1" ht="13.5">
      <c r="A1018" s="176" t="s">
        <v>86</v>
      </c>
      <c r="B1018" s="320"/>
      <c r="C1018" s="320"/>
      <c r="D1018" s="320"/>
      <c r="E1018" s="320"/>
      <c r="F1018" s="317">
        <f>F23+F158+F224+F239+F357+F509+F641+F720+F738+F765+F773+F802+F831+F860+F891+F922+F950+F958+F982</f>
        <v>3894727.65107</v>
      </c>
      <c r="G1018" s="318" t="e">
        <f>G23+G149+G224+G239+G357+G509+G641+G720+G738+G765+G773+G802+G831+G860+G891+G922+G950+G958+G982</f>
        <v>#REF!</v>
      </c>
      <c r="H1018" s="350" t="e">
        <f>H23+H149+H224+H239+H357+H509+H641+H720+H738+H765+H773+H802+H831+H860+H891+H922+H950+H958+H982</f>
        <v>#REF!</v>
      </c>
      <c r="I1018" s="318">
        <f>I23+I224+I239+I357+I509+I641+I720+I738+I765+I773+I802+I831+I860+I891+I922+I950+I958+I982+I158</f>
        <v>3694258.453</v>
      </c>
      <c r="J1018" s="165"/>
    </row>
  </sheetData>
  <sheetProtection/>
  <mergeCells count="17">
    <mergeCell ref="C7:H7"/>
    <mergeCell ref="E4:J4"/>
    <mergeCell ref="D5:J5"/>
    <mergeCell ref="D1:J1"/>
    <mergeCell ref="C2:J2"/>
    <mergeCell ref="C3:J3"/>
    <mergeCell ref="C6:H6"/>
    <mergeCell ref="F20:F21"/>
    <mergeCell ref="I20:I21"/>
    <mergeCell ref="C9:H9"/>
    <mergeCell ref="A17:H17"/>
    <mergeCell ref="C10:H10"/>
    <mergeCell ref="C11:H11"/>
    <mergeCell ref="C12:H12"/>
    <mergeCell ref="C13:H13"/>
    <mergeCell ref="A15:I15"/>
    <mergeCell ref="A16:I16"/>
  </mergeCells>
  <printOptions/>
  <pageMargins left="0.5905511811023623" right="0" top="0.3937007874015748" bottom="0.3937007874015748" header="0.11811023622047245" footer="0.11811023622047245"/>
  <pageSetup horizontalDpi="600" verticalDpi="600" orientation="portrait" paperSize="9" scale="75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Котенева Людмила Федоровна</dc:creator>
  <cp:keywords/>
  <dc:description/>
  <cp:lastModifiedBy>Татьяна Куликова</cp:lastModifiedBy>
  <cp:lastPrinted>2012-05-02T01:48:16Z</cp:lastPrinted>
  <dcterms:created xsi:type="dcterms:W3CDTF">1997-01-01T00:26:10Z</dcterms:created>
  <dcterms:modified xsi:type="dcterms:W3CDTF">2012-05-02T01:48:20Z</dcterms:modified>
  <cp:category/>
  <cp:version/>
  <cp:contentType/>
  <cp:contentStatus/>
</cp:coreProperties>
</file>