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5" windowWidth="11355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Котенева Ксения</author>
    <author>zaritovskaja</author>
  </authors>
  <commentList>
    <comment ref="B192" authorId="0">
      <text>
        <r>
          <rPr>
            <b/>
            <sz val="8"/>
            <rFont val="Tahoma"/>
            <family val="2"/>
          </rPr>
          <t>Котенева Ксения:</t>
        </r>
        <r>
          <rPr>
            <sz val="8"/>
            <rFont val="Tahoma"/>
            <family val="2"/>
          </rPr>
          <t xml:space="preserve">
</t>
        </r>
      </text>
    </comment>
    <comment ref="C247" authorId="1">
      <text>
        <r>
          <rPr>
            <b/>
            <sz val="9"/>
            <rFont val="Tahoma"/>
            <family val="2"/>
          </rPr>
          <t>zaritovskaja: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<sst xmlns="http://schemas.openxmlformats.org/spreadsheetml/2006/main" count="468" uniqueCount="450">
  <si>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</si>
  <si>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</si>
  <si>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БЕЗВОЗМЕЗДНЫЕ ПОСТУПЛЕНИЯ</t>
  </si>
  <si>
    <t>Прочие безвозмездные поступления в бюджеты городских округов</t>
  </si>
  <si>
    <t>Прочие безвозмездные поступления в бюджеты городских округов (прочие доходы)</t>
  </si>
  <si>
    <t>1 16 25050 01 0000 140</t>
  </si>
  <si>
    <t>Прочие безвозмездные поступления в бюджеты городских округов (средства безвозмездных поступлений и иной приносящей доход деятельности)</t>
  </si>
  <si>
    <t>Итого доходов</t>
  </si>
  <si>
    <t>в том числе по доп. нормативу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</si>
  <si>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</si>
  <si>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Исп.Зарытовская Е.А</t>
  </si>
  <si>
    <t xml:space="preserve">Руководитель </t>
  </si>
  <si>
    <t>финансового управления</t>
  </si>
  <si>
    <t>тел.2-18-12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</si>
  <si>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</si>
  <si>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</si>
  <si>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1 01 02020  01 0000 110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</si>
  <si>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</si>
  <si>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1 13 02994 04 0003 130</t>
  </si>
  <si>
    <t>1 05 02010 02 0000 110</t>
  </si>
  <si>
    <t>1 05 03010 01 0000 110</t>
  </si>
  <si>
    <t>1 08 07173 01 0000 110</t>
  </si>
  <si>
    <t>Прочие доходы от оказания платных услуг (работ)получателями средств бюджетов городских округов  (возврат дебиторской задолженности прошлых лет)</t>
  </si>
  <si>
    <t>1 14 02042 04 0000 440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</si>
  <si>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</si>
  <si>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</si>
  <si>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</si>
  <si>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</si>
  <si>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прочие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</si>
  <si>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</si>
  <si>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1 16 23040 04 0000 140</t>
  </si>
  <si>
    <t>1 16 23000 00 0000 140</t>
  </si>
  <si>
    <t>Доходы от возмещения ущерба при возникновении страховых случаев</t>
  </si>
  <si>
    <t>1 11 05012 04 0000 120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</si>
  <si>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</si>
  <si>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</si>
  <si>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</si>
  <si>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</si>
  <si>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</si>
  <si>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</si>
  <si>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Транспортный налог с организаций</t>
  </si>
  <si>
    <t>Транспортный налог с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</si>
  <si>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</si>
  <si>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</si>
  <si>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</si>
  <si>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</si>
  <si>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</si>
  <si>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</si>
  <si>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</si>
  <si>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</si>
  <si>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1 01 02010 01 0000 110</t>
  </si>
  <si>
    <t>1 01 02030 01 0000 110</t>
  </si>
  <si>
    <t xml:space="preserve">1 01 02040 01 0000 110 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</si>
  <si>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</si>
  <si>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</si>
  <si>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</si>
  <si>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</si>
  <si>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</si>
  <si>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</si>
  <si>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</si>
  <si>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</si>
  <si>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</si>
  <si>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</si>
  <si>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 xml:space="preserve">1 06 06000 00 0000 110 </t>
  </si>
  <si>
    <t>1 08 00000 00 0000 000</t>
  </si>
  <si>
    <t>ГОСУДАРСТВЕННАЯ ПОШЛИНА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</si>
  <si>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</si>
  <si>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</si>
  <si>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</si>
  <si>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</si>
  <si>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</si>
  <si>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</si>
  <si>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 В  ГОСУДАРСТВЕННОЙ И МУНИЦИПАЛЬНОЙ СОБСТВЕННОСТИ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</si>
  <si>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</si>
  <si>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</si>
  <si>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</si>
  <si>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</si>
  <si>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</si>
  <si>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</si>
  <si>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</si>
  <si>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</si>
  <si>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</si>
  <si>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</si>
  <si>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</si>
  <si>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</si>
  <si>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</si>
  <si>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</si>
  <si>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</si>
  <si>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</si>
  <si>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</si>
  <si>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</si>
  <si>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</si>
  <si>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</si>
  <si>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</si>
  <si>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</si>
  <si>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нарушение законодательства в области охраны окружающей среды</t>
  </si>
  <si>
    <t xml:space="preserve">1 16 43000 01 0000 140 </t>
  </si>
  <si>
    <t>1 16 45000 01 0000 140</t>
  </si>
  <si>
    <t>Денежные взыскания(штрафы) за нарушение законодательства РФ о промышленной безопасности</t>
  </si>
  <si>
    <t>1 06 04011 02 0000 110</t>
  </si>
  <si>
    <t>1 06 04012 02 0000 110</t>
  </si>
  <si>
    <t>Субвенция на дополнительные меры социальной поддержки семей, имеющих детей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</si>
  <si>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</si>
  <si>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</si>
  <si>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</si>
  <si>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</si>
  <si>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</si>
  <si>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1 16 90000 00 0000 140</t>
  </si>
  <si>
    <t>Прочие поступления от денежных взысканий 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</si>
  <si>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</si>
  <si>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</si>
  <si>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</si>
  <si>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</si>
  <si>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</si>
  <si>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1 17 05040 04 0000  180</t>
  </si>
  <si>
    <t>Прочие неналоговые доходы бюджетов городских округов</t>
  </si>
  <si>
    <t>1 16 25030 01 0000 140</t>
  </si>
  <si>
    <t>1 11 09044 04 0000 120</t>
  </si>
  <si>
    <t>1 13 00000 00 0000 000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</si>
  <si>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</si>
  <si>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</si>
  <si>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</si>
  <si>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</si>
  <si>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 муниципальных районов (городских округов)</t>
  </si>
  <si>
    <t>Дотации бюджетам городских округов  на   выравнивание бюджетной обеспеченности поселений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</si>
  <si>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</si>
  <si>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</si>
  <si>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</si>
  <si>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</si>
  <si>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</si>
  <si>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</si>
  <si>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</si>
  <si>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выплату социального пособия на погребение и возмещение расходов по гарантированному перечню услуг по погребению</t>
  </si>
  <si>
    <t>Субвенции на обеспечение гос.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</si>
  <si>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Субвенции на обеспечение зачисления денежных средств для детей – сирот и детей, оставшихся без попечения родителей, на спец. накопительные банковские счета</t>
  </si>
  <si>
    <t>Субвенции на 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</si>
  <si>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 xml:space="preserve">Субвенции на 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</si>
  <si>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Субвенции бюджетам городских округов на создание и функционирование административных комиссий</t>
  </si>
  <si>
    <t>Субвенции на обеспечние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</si>
  <si>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Субвенции на 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</si>
  <si>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Субвенции на государственную социальную помощь малоимущим семьям и малоимущим  одиноко проживающим гражданам</t>
  </si>
  <si>
    <t>Субвенции на меры социальной поддержки многодетных семей</t>
  </si>
  <si>
    <t>Субвенции на социальную поддержку граждан, достигших возраста 70 лет</t>
  </si>
  <si>
    <t>Субвенции на меры социальной поддержки инвалидов</t>
  </si>
  <si>
    <t>Субвенции на меры социальной поддержки отдельных категорий граждан</t>
  </si>
  <si>
    <t>Субвенции на осуществление функций по хранению, комплектованию, учету и использованию документов Архивного фонда КО</t>
  </si>
  <si>
    <t>Субвенции на создание и функционирование комиссий по делам несовершеннолетних и защите их прав</t>
  </si>
  <si>
    <t>Субвенции на социальную поддержку и социальное обслуживание населения в части содержания органов местного самоуправления</t>
  </si>
  <si>
    <t>Субвенции на меры социальной поддержки по оплате ЖКУ отдельным категориям граждан, оказание мер социальной поддержки которых относится к ведению субъекта РФ</t>
  </si>
  <si>
    <t>Субвенции на денежную выплату отдельным категориям граждан</t>
  </si>
  <si>
    <t>Субвенции на выполнение Закона КО «О ежемесячной денежной выплате отдельным категориям граждан, воспитывающих детей в возрасте от 1,5 до 7 лет»</t>
  </si>
  <si>
    <t>Субвенции на  меры социальной поддержки отдельных категорий многодетных матерей</t>
  </si>
  <si>
    <t>Субвенции бюджетам городских округов на обеспечение мер социальной поддержки ветеранов труда и тружеников тыла(всего)</t>
  </si>
  <si>
    <t>ветераны труда</t>
  </si>
  <si>
    <t>труженики тыла</t>
  </si>
  <si>
    <t>Субвенции бюджетам городских округов на выплату ежемесячного пособия на ребенка</t>
  </si>
  <si>
    <t>1 03 00000 00 0000 000</t>
  </si>
  <si>
    <t>1 05 04010 02 0000 110</t>
  </si>
  <si>
    <t>Налог,взимаемый в связи с применением патентной системы налогообложения, зачисляемый в бюджеты городских округов</t>
  </si>
  <si>
    <t>1 16 08000 01 000 140</t>
  </si>
  <si>
    <t>1 16 08010 01 0000 140</t>
  </si>
  <si>
    <t>1 16 08020 01 0000 140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</si>
  <si>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</si>
  <si>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</si>
  <si>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
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</si>
  <si>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</si>
  <si>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</si>
  <si>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                                                                                                                                 </t>
  </si>
  <si>
    <t>Субвенции на обеспечение деятельности по содержанию организаций для детей-сирот и детей, оставшихся без попечения родителей</t>
  </si>
  <si>
    <t>1 06 04000 00 0000 110</t>
  </si>
  <si>
    <t xml:space="preserve">1 16 51020 02 0000 140
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</si>
  <si>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</si>
  <si>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</si>
  <si>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</si>
  <si>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</si>
  <si>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Прочие доходы от оказания платных услуг (работ)получателями средств бюджетов городских округов</t>
  </si>
  <si>
    <t>1 13 02994 04 0005 130</t>
  </si>
  <si>
    <t>Субвенции на обеспечение образовательной деятельности образовательных организаций по адаптированным общеобразовательным программам</t>
  </si>
  <si>
    <t xml:space="preserve">1 06 06032 04 0000 110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</si>
  <si>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</si>
  <si>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</si>
  <si>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1 11 05074 04 0000 120</t>
  </si>
  <si>
    <t>Доходы от сдачи в аренду имущества,составляющего казну городских округов ( за исключениеми земельных участков)</t>
  </si>
  <si>
    <t>Субвенции на предоставление бесплатного проезда отдельным категориям обучающихся</t>
  </si>
  <si>
    <t>Налог на доходы физических лиц в виде фиксированных авансовых платежей 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</si>
  <si>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НАЛОГИ НА ТОВАРЫ (РАБОТЫ, УСЛУГИ), РЕАЛИЗУЕМЫЕ НА ТЕРРИТОРИИ РОССИЙСКОЙ ФЕДЕРАЦИИ
</t>
  </si>
  <si>
    <t xml:space="preserve">ДОХОДЫ ОТ ОКАЗАНИЯ ПЛАТНЫХ УСЛУГ (РАБОТ) И КОМПЕНСАЦИИ ЗАТРАТ ГОСУДАРСТВА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</si>
  <si>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</si>
  <si>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1 14 02000 00 0000 000</t>
  </si>
  <si>
    <t xml:space="preserve">
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</si>
  <si>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</si>
  <si>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</si>
  <si>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об охране и использовании животного мира
</t>
  </si>
  <si>
    <t xml:space="preserve">Денежные взыскания (штрафы) за правонарушения в области дорожного движения
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</si>
  <si>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</si>
  <si>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</si>
  <si>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</si>
  <si>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</si>
  <si>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</si>
  <si>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Поступление доходов в бюджет Беловского городского округа </t>
  </si>
  <si>
    <t>Субвенции на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</si>
  <si>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спонсорские поступления на благоустройство</t>
  </si>
  <si>
    <t>1 08 07010 01 8000 110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</si>
  <si>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 </t>
  </si>
  <si>
    <t>1 08 07020 01 8000 110</t>
  </si>
  <si>
    <t>Государственная пошлина за государственную регистрацию прав, ограничений (обременений) прав на недвижимое имущество</t>
  </si>
  <si>
    <t>1 08 07100 01 8034 110</t>
  </si>
  <si>
    <t>Государственная пошлина за выдачу и обмен паспорта гражданина РФ</t>
  </si>
  <si>
    <t>Субвенция на социальную поддержку отдельных категорий приемных родителей</t>
  </si>
  <si>
    <t>Субвенции на организацию и осуществление деятельности по опеке и попечительству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</si>
  <si>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</si>
  <si>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r>
      <t>1 16 30013 01 0000 140</t>
    </r>
    <r>
      <rPr>
        <i/>
        <sz val="10"/>
        <rFont val="Times New Roman"/>
        <family val="1"/>
      </rPr>
      <t xml:space="preserve">
</t>
    </r>
  </si>
  <si>
    <t>средства федерального бюджета</t>
  </si>
  <si>
    <t>средства областного бюджета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</si>
  <si>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(средства областного бюджета)</t>
  </si>
  <si>
    <t>1 06 06042 04 0000110</t>
  </si>
  <si>
    <t>Дотации бюджетам бюджетной системы Российской Федерации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</si>
  <si>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</si>
  <si>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</si>
  <si>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</si>
  <si>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лет(ф.б)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</si>
  <si>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</si>
  <si>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</si>
  <si>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</si>
  <si>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</si>
  <si>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1 14 02043 04 0000 410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</si>
  <si>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</si>
  <si>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</si>
  <si>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</si>
  <si>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</si>
  <si>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</si>
  <si>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</si>
  <si>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</si>
  <si>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</si>
  <si>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</si>
  <si>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бюджетам городских округов на строительство, модернизацию,ремонт и содержание автомобильных дорог общего пользования, в том числе дорог  в поселениях(за исключением автомобильных дорог федерального значения)</t>
  </si>
  <si>
    <t>Субсидии бюджетам городских округов на реализацию федеральных целевых программ</t>
  </si>
  <si>
    <t>Обеспечение жильем молодых семей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</si>
  <si>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</si>
  <si>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</si>
  <si>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Дотации на поддержку мер по обеспечению сбалансированности бюджетов</t>
  </si>
  <si>
    <t>1 13 01994 04 0052 130</t>
  </si>
  <si>
    <t>1 13 01994 04 0009 130</t>
  </si>
  <si>
    <t>Прочие доходы от оказания платных услуг(работ) получателями средств бюджетов городских округов(единое окно)</t>
  </si>
  <si>
    <t>1 08 07100 01 8035 110</t>
  </si>
  <si>
    <t>Государственная пошлина за выдачу и обмен паспорта гражданина РФ(государственная пошлина за выдачу паспорта гражданину РФ взамен утраченного или пришедшего в негодность)</t>
  </si>
  <si>
    <t xml:space="preserve">1 08 07141 01 8000 110 </t>
  </si>
  <si>
    <t>Государственная пошлина за государственнуюрегистрацию транспортных средств и иные юридически значимые действия уполномоченных федеральных государственных органов,связанные с изменениями и выдачей документов на транспортные средства, регистрационных знаков,водительских удостоверений( при обращении через многофункциональные центры)</t>
  </si>
  <si>
    <t>1 16 30030 01 0000 140</t>
  </si>
  <si>
    <t>Прочие денежные взыскания (штрафы) за нарушение в области дорожного движения</t>
  </si>
  <si>
    <t>1 05 01011 01 0000 110</t>
  </si>
  <si>
    <t>Субвенции бюджетам городских округов на 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</si>
  <si>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</si>
  <si>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ФЗ от 24 ноября 1995 года №181-ФЗ "О социальной защите инвалидов в Р.Ф."</t>
  </si>
  <si>
    <t xml:space="preserve">Налог, взимаемый с налогоплательщиков, выбравших в качестве объекта налогообложения доходы
</t>
  </si>
  <si>
    <t>1 05 01021 01 0000 110</t>
  </si>
  <si>
    <t xml:space="preserve">Налог, взимаемый с налогоплательщиков, выбравших в качестве объекта налогообложения доходы,уменьшенные на величину расходов
</t>
  </si>
  <si>
    <t xml:space="preserve">без источника </t>
  </si>
  <si>
    <t>Субвенции бюджетам городских округов на выполнение  полномочий  Российской Федерации по осуществлению ежемсячной выплаты в связи с рождением(усыновлением)первого ребенка</t>
  </si>
  <si>
    <t>Субсидии бюджетам городских округов на поддержку  обустройства мест массового отдыха населения(городских парков)</t>
  </si>
  <si>
    <t>федеральный бюджет</t>
  </si>
  <si>
    <t>областной бюджет</t>
  </si>
  <si>
    <t xml:space="preserve">1 12 01040 01 0000 120
</t>
  </si>
  <si>
    <t xml:space="preserve">1 12 01041 01 0000 120
</t>
  </si>
  <si>
    <t xml:space="preserve">Плата за размещение отходов производства
</t>
  </si>
  <si>
    <t>Прочие доходы от оказания платных услуг (работ)получателями средств бюджетов городских округов (доходы от платных услуг, оказываемых казенными учреждениями городского округа)</t>
  </si>
  <si>
    <t xml:space="preserve">1 12 01042 01 0000 120
</t>
  </si>
  <si>
    <t xml:space="preserve">Плата за размещение твердых коммунальных отходов
</t>
  </si>
  <si>
    <t>Субвенции о мерах социальной поддержки работников муниципальных учреждений социального обслуживания</t>
  </si>
  <si>
    <t>11;13</t>
  </si>
  <si>
    <t>12;14</t>
  </si>
  <si>
    <t>Строительство и реконструкция объектов систем водоснабжения и водоотведения</t>
  </si>
  <si>
    <t>Строительство и реконструкция объектов систем электроснабжения</t>
  </si>
  <si>
    <t>Строительство и реконструкция котельных и систем теплоснабжения</t>
  </si>
  <si>
    <t>Строительство и реконструкция объектов транспортной инфраструктуры</t>
  </si>
  <si>
    <t>Профилактика безнадзорности и правонарушений несовершеннолетних</t>
  </si>
  <si>
    <t>13;38</t>
  </si>
  <si>
    <t>14;39</t>
  </si>
  <si>
    <t>15;40</t>
  </si>
  <si>
    <t>18;43</t>
  </si>
  <si>
    <t>19;44</t>
  </si>
  <si>
    <t>20;45</t>
  </si>
  <si>
    <t>21;46</t>
  </si>
  <si>
    <t>22;47</t>
  </si>
  <si>
    <t>25;49</t>
  </si>
  <si>
    <t>26;51</t>
  </si>
  <si>
    <t>27;52</t>
  </si>
  <si>
    <t>28;53</t>
  </si>
  <si>
    <t>29;54</t>
  </si>
  <si>
    <t>30;55</t>
  </si>
  <si>
    <t>31;56</t>
  </si>
  <si>
    <t>32;57</t>
  </si>
  <si>
    <t>33;58</t>
  </si>
  <si>
    <t>35;60</t>
  </si>
  <si>
    <t>38;63</t>
  </si>
  <si>
    <t>39;64</t>
  </si>
  <si>
    <t>40;65</t>
  </si>
  <si>
    <t>41;66</t>
  </si>
  <si>
    <t>42;67</t>
  </si>
  <si>
    <t>43;68</t>
  </si>
  <si>
    <t>44;69</t>
  </si>
  <si>
    <t>45;70</t>
  </si>
  <si>
    <t>46;71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</si>
  <si>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</si>
  <si>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47;72</t>
  </si>
  <si>
    <t>;73</t>
  </si>
  <si>
    <t>48;74</t>
  </si>
  <si>
    <t>51;77</t>
  </si>
  <si>
    <t>Субсидии бюджетам городских округов на реализацию мероприятий по повышению устойчивости жилых домов, основных объектов и систем жизнеобеспечения в сейсмических районах РФ</t>
  </si>
  <si>
    <t>2 02 10000 00 0000 150</t>
  </si>
  <si>
    <t>2 02 15001 04 0000 150</t>
  </si>
  <si>
    <t>2 02 15002 04 0000 150</t>
  </si>
  <si>
    <t>2 02 20000 00 0000 150</t>
  </si>
  <si>
    <t>2 02 20041 04 0000 150</t>
  </si>
  <si>
    <t>2 02 20051 04 0000 150</t>
  </si>
  <si>
    <t>2 02 20300 04 0000 150</t>
  </si>
  <si>
    <t>2 02 20303 04 0000 150</t>
  </si>
  <si>
    <t>2 02 25497 04 0000 150</t>
  </si>
  <si>
    <t>2 02 25515 04 0000 150</t>
  </si>
  <si>
    <t>2 02 25519 04 0000 150</t>
  </si>
  <si>
    <t>2 02 25540 04 0000 150</t>
  </si>
  <si>
    <t>2 02 25555 04 0000 150</t>
  </si>
  <si>
    <t>2 02 25560 04 0000 150</t>
  </si>
  <si>
    <t>2 02 29999 04 0000 150</t>
  </si>
  <si>
    <t>2 02 30000 00 0000 150</t>
  </si>
  <si>
    <t>2 02 30013 04 0000 150</t>
  </si>
  <si>
    <t>2 02 30022 04 0000 150</t>
  </si>
  <si>
    <t>2 02 30024 04 0000 150</t>
  </si>
  <si>
    <t>2 02 30027 04 0000 150</t>
  </si>
  <si>
    <t>2 02 30029 04 0000 150</t>
  </si>
  <si>
    <t>2 02 35082 04 0000 150</t>
  </si>
  <si>
    <t>2 02 35084 04 0000 150</t>
  </si>
  <si>
    <t>2 02 35118 04 0000 150</t>
  </si>
  <si>
    <t>2 02 35120 04 0000 150</t>
  </si>
  <si>
    <t>2 02 35134 04 0000 150</t>
  </si>
  <si>
    <t>2 02 35135 04 0000 150</t>
  </si>
  <si>
    <t>2 02 35137 04 0000 150</t>
  </si>
  <si>
    <t>2 02 35176 04 0000 150</t>
  </si>
  <si>
    <t>2 02 35220 04 0000 150</t>
  </si>
  <si>
    <t>2 02 35250 04 0000 150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</si>
  <si>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</si>
  <si>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</si>
  <si>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</si>
  <si>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</si>
  <si>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</si>
  <si>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2 02 40000 00 0000 150</t>
  </si>
  <si>
    <t>2 02 45156 04 0000 150</t>
  </si>
  <si>
    <t>2 02 49999 04 0000 150</t>
  </si>
  <si>
    <t>2 07 00000 00 0000 150</t>
  </si>
  <si>
    <t>2 07 04000 04 0000 150</t>
  </si>
  <si>
    <t>2 07 04050 04 0000 150</t>
  </si>
  <si>
    <t>2 07 04050 04 0009 150</t>
  </si>
  <si>
    <t>2 07 04050 04 0053 150</t>
  </si>
  <si>
    <t xml:space="preserve">2 02 27112 04 0000 150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</si>
  <si>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</si>
  <si>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Субсидии бюджетам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
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</si>
  <si>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</si>
  <si>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</si>
  <si>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реализацию программ формирования современной городской среды</t>
  </si>
  <si>
    <t>План 2019г</t>
  </si>
  <si>
    <t>План 2020г</t>
  </si>
  <si>
    <t>План 2021г</t>
  </si>
  <si>
    <t xml:space="preserve">2 02 20229 04 0000 150
</t>
  </si>
  <si>
    <t xml:space="preserve">1 05 01000 00 0000 110
</t>
  </si>
  <si>
    <t xml:space="preserve">Налог, взимаемый в связи с применением упрощенной системы налогообложения
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</si>
  <si>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</si>
  <si>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</si>
  <si>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</si>
  <si>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</si>
  <si>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</si>
  <si>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</si>
  <si>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</si>
  <si>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</si>
  <si>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>29,59,</t>
    </r>
    <r>
      <rPr>
        <sz val="12"/>
        <color indexed="10"/>
        <rFont val="Arial Cyr"/>
        <family val="0"/>
      </rPr>
      <t>36</t>
    </r>
  </si>
  <si>
    <t>32;57,35</t>
  </si>
  <si>
    <t>34;56,36</t>
  </si>
  <si>
    <t>42;67,40</t>
  </si>
  <si>
    <t>38;63,39</t>
  </si>
  <si>
    <t>13;38,26</t>
  </si>
  <si>
    <t>16;41,28</t>
  </si>
  <si>
    <t>17;42,29</t>
  </si>
  <si>
    <t>2 02 20077 04 0000 150</t>
  </si>
  <si>
    <t>Строительство,реконструкция и капитальный ремонт образовательных организаций</t>
  </si>
  <si>
    <t>Строительство, реконструкция и капитальный ремонт объектов транспортной инфраструктуры</t>
  </si>
  <si>
    <t>2 02 25243 04 0000 150</t>
  </si>
  <si>
    <t>Субсидии бюджетам городских округов на строительство и реконструкцию(модернизацию)обьектов питьевого водоснабжения</t>
  </si>
  <si>
    <t>Строительство,реконструкция и капитальный ремонт обьектов физической культуры и спорта</t>
  </si>
  <si>
    <t>Субвенция на социальную поддержку работников образовательных организаций и участников образовательного процесса</t>
  </si>
  <si>
    <t>Субвенция на  предоставление мер социальной поддержки гражданам, усыновившим (удочерившим) детей-сирот и детей, оставшихся без попечения родителей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</si>
  <si>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жета)специализированных жилых помещений(средства областного бюджета)</t>
  </si>
  <si>
    <t>Субвенция на обеспечение жильем социальных категорий граждан, установленных законодательством Кемеровской области</t>
  </si>
  <si>
    <t>Субвенция на развитие системы образования Кузбасса."Развитие дошкольного,общего образования и дополнительного образования детей" Организация круглогодичного отдыха, оздоровления и занятости обучающихся</t>
  </si>
  <si>
    <t>Субсидии бюджетам городских округов  на реализацию мероприятий по обеспечению жильем молодых семей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</si>
  <si>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</si>
  <si>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счети средств бюджетов</t>
  </si>
  <si>
    <t>2 02 25027 04 0000 150</t>
  </si>
  <si>
    <t>Субсидии бюджетам городских округов на реализацию мероприятий государственной программы РФ "Доступная среда"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</si>
  <si>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</si>
  <si>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, поступивших от государственной корпорации-Фонда содействия реформированию жилищно-коммунального хозяйства</t>
  </si>
  <si>
    <t>2 02 45294 04 0000 150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</si>
  <si>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</si>
  <si>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</si>
  <si>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</si>
  <si>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Реализация проектов инициативного бюджетирования " Твой Кузбасс- твоя инициатива"</t>
  </si>
  <si>
    <t xml:space="preserve">                                                          Д.Г.Филиппов</t>
  </si>
  <si>
    <t>2 07 04050 04 0054 150</t>
  </si>
  <si>
    <t>Прочие безвозмездные поступления в бюджеты городских округов (реализация программы "Формирование совеременной городской среды БГО 2018-2022гг)</t>
  </si>
  <si>
    <t>1 1107014 04 0000 120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</si>
  <si>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</si>
  <si>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>Субсидии на строительство инженерных внеплощадочных сетей электроснабжения, водоснабжения, водоотведения, теплоснабжения, ливневой канализации и автомобильной дороги</t>
  </si>
  <si>
    <t>Субсидии на поддержку отрасли культуры(строительство(реконструкция) и(или) капитальный ремонт культурно-досуговых учреждений в сельской местности)</t>
  </si>
  <si>
    <t>2 02 25527 04 0000 150</t>
  </si>
  <si>
    <t>Субсидии бюджетам городских округов на государственную поддержку малого и среднего предпринимательства, включая крестьянские(фермерские)хозяйства, а также на реализацию мероприятий по поддержке молодежного предпринимательства</t>
  </si>
  <si>
    <t>Субвенция на оказание помощи лицам, отбывшим наказание в виде лишения свободы, и содействие их социальной реабилитации</t>
  </si>
  <si>
    <t>в том числе: на переустройство поликлинники в художественную школу</t>
  </si>
  <si>
    <t>Развитие системы образования Кузбасса. "Развитие дошкольного,общего образования и дополнительного образования детей" Развитие единого образовательного пространства, повышение качества образовательных результатов</t>
  </si>
  <si>
    <t>Развитие системы образования Кузбасса."Развитие дошкольного,общего образования и дополнительного образования детей" Организация круглогодичного отдыха, оздоровления и занятости обучающихся</t>
  </si>
  <si>
    <t>Подпрограмма"Культура Кузбасса""Развитие культуры" ежемесячные выплаты стимулирующего характера работникам муниципальных библиотек, музеев и культурно- досуговых учреждений</t>
  </si>
  <si>
    <t>Строительство, реконструкцию  и капитальный ремонт обьектов физической культуры и спорта</t>
  </si>
  <si>
    <t xml:space="preserve">Развитие системы образования КО. "Развитие дошкольного, общего образования и дополнительного образования детей" "Социальные гарантии в системе образования"Адресная социальная поддержка участников образовательного процесса </t>
  </si>
  <si>
    <t>Молодежь, спорт и туризм  Кузбасса "Молодежная политика" Реализация мер в области государственной молодежной политики</t>
  </si>
  <si>
    <t>Этнокультурное развитие наций и народностей Кузбасса</t>
  </si>
  <si>
    <t>Капитальный ремонт обьектов систем водоснабжения и водоотведения с применением энергоэффективных технологий, материалов и оборудования</t>
  </si>
  <si>
    <t>Развитие  физической культуры и спорта</t>
  </si>
  <si>
    <t>Обеспечение двухразовым бесплатным питанием обучающих с ограниченными возможностями здоровья</t>
  </si>
  <si>
    <t>Укрепление материально-технической базы организаций отдыха детей и их оздоровления</t>
  </si>
  <si>
    <t>Строительство, реконструкцию  и капитальный ремонт обьектов культуры(субсидии муниципальным образованиям)</t>
  </si>
  <si>
    <t>Поддержка ЖКХ в рамках подпрограммы "Модернизация обьектов коммунальной инфраструктуры и поддержка ЖКХ "Государственная программа КО "Жилищно-коммунальный и дорожный комплекс, энергосбережение и повышение эффективности Кузбасса"</t>
  </si>
  <si>
    <t>Прочие межбюджетные трансферты, передаваемые бюджетам городских округов, всего</t>
  </si>
  <si>
    <t>Транспортный налог, всего</t>
  </si>
  <si>
    <t>Земельный налог , всего</t>
  </si>
  <si>
    <t>Плата за размещение отходов производства и потребления, всего</t>
  </si>
  <si>
    <t>Дотации бюджетам городских округов на выравнивание бюджетной обеспеченности,всего</t>
  </si>
  <si>
    <t>Прочие субсидии бюджетам городских округов, всего</t>
  </si>
  <si>
    <t>Субвенция на стажировку выпускников образовательных организаций в целях приобретения ими опыта работы в рамках мероприятий по содействию занятости населения</t>
  </si>
  <si>
    <t>Прочие безвозмездные поступления в бюджеты городских округов, всего</t>
  </si>
  <si>
    <t>2 02 25299 04 0000 150</t>
  </si>
  <si>
    <t>Субсидии бюджетам городских округов на обустройство и восстановление воинских захоронений, находящихся в государственной собственности</t>
  </si>
  <si>
    <t xml:space="preserve">                                                                                     Приложение 2                                                      </t>
  </si>
  <si>
    <t xml:space="preserve"> к решению Совета народных депутатов Беловского  городского округа</t>
  </si>
  <si>
    <t xml:space="preserve">            Совета народных депутатов Беловского городского округа от 20.12.18</t>
  </si>
  <si>
    <t xml:space="preserve">           № 4/16-н "Об утверждении бюджета Беловского городского  округа </t>
  </si>
  <si>
    <t xml:space="preserve"> на 2019 год и плановый период 2020-2021 годов"</t>
  </si>
  <si>
    <t xml:space="preserve">          Приложение 4      </t>
  </si>
  <si>
    <t>к Решению Совета народных депутатов Беловского городского</t>
  </si>
  <si>
    <t xml:space="preserve">округа "Об утверждении бюджета Беловского городского округа </t>
  </si>
  <si>
    <t>на 2019 год и на плановый период 2020 и 2021 годов"</t>
  </si>
  <si>
    <t>от 20.12.2018 №   4 /16-н</t>
  </si>
  <si>
    <t>от       №"О внесении изменений и дополнений в решение</t>
  </si>
  <si>
    <t xml:space="preserve">проект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</si>
</sst>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"/>
    <numFmt numFmtId="178" formatCode="0.0"/>
    <numFmt numFmtId="179" formatCode="0.0000"/>
    <numFmt numFmtId="180" formatCode="#,##0.0"/>
    <numFmt numFmtId="181" formatCode="#,##0.0000"/>
    <numFmt numFmtId="182" formatCode="#,##0.00000"/>
    <numFmt numFmtId="183" formatCode="#,##0&quot;р.&quot;"/>
    <numFmt numFmtId="184" formatCode="[$-FC19]d\ mmmm\ yyyy\ &quot;г.&quot;"/>
    <numFmt numFmtId="185" formatCode="#,##0.00000&quot;р.&quot;"/>
    <numFmt numFmtId="186" formatCode="#,##0.000"/>
    <numFmt numFmtId="187" formatCode="#,##0.000000"/>
  </numFmts>
  <fonts count="6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6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 Cyr"/>
      <family val="0"/>
    </font>
    <font>
      <sz val="12"/>
      <color indexed="10"/>
      <name val="Arial Cyr"/>
      <family val="0"/>
    </font>
    <font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3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3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3" fontId="1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182" fontId="6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182" fontId="10" fillId="33" borderId="10" xfId="0" applyNumberFormat="1" applyFont="1" applyFill="1" applyBorder="1" applyAlignment="1">
      <alignment vertical="top" wrapText="1"/>
    </xf>
    <xf numFmtId="182" fontId="6" fillId="33" borderId="10" xfId="0" applyNumberFormat="1" applyFont="1" applyFill="1" applyBorder="1" applyAlignment="1">
      <alignment horizontal="justify" vertical="top" wrapText="1"/>
    </xf>
    <xf numFmtId="3" fontId="17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182" fontId="13" fillId="33" borderId="10" xfId="0" applyNumberFormat="1" applyFont="1" applyFill="1" applyBorder="1" applyAlignment="1">
      <alignment vertical="top" wrapText="1"/>
    </xf>
    <xf numFmtId="182" fontId="6" fillId="33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 readingOrder="1"/>
    </xf>
    <xf numFmtId="3" fontId="16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justify" vertical="top" wrapText="1"/>
    </xf>
    <xf numFmtId="3" fontId="19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 vertical="justify"/>
    </xf>
    <xf numFmtId="0" fontId="3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182" fontId="11" fillId="33" borderId="10" xfId="0" applyNumberFormat="1" applyFont="1" applyFill="1" applyBorder="1" applyAlignment="1">
      <alignment vertical="top" wrapText="1"/>
    </xf>
    <xf numFmtId="182" fontId="3" fillId="33" borderId="10" xfId="0" applyNumberFormat="1" applyFont="1" applyFill="1" applyBorder="1" applyAlignment="1">
      <alignment horizontal="justify" vertical="top" wrapText="1"/>
    </xf>
    <xf numFmtId="182" fontId="6" fillId="33" borderId="10" xfId="0" applyNumberFormat="1" applyFont="1" applyFill="1" applyBorder="1" applyAlignment="1">
      <alignment horizontal="justify" vertical="center" wrapText="1"/>
    </xf>
    <xf numFmtId="182" fontId="3" fillId="33" borderId="10" xfId="0" applyNumberFormat="1" applyFont="1" applyFill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justify" vertical="center" wrapText="1"/>
    </xf>
    <xf numFmtId="182" fontId="10" fillId="33" borderId="10" xfId="0" applyNumberFormat="1" applyFont="1" applyFill="1" applyBorder="1" applyAlignment="1">
      <alignment horizontal="left" vertical="justify" wrapText="1"/>
    </xf>
    <xf numFmtId="182" fontId="6" fillId="33" borderId="10" xfId="0" applyNumberFormat="1" applyFont="1" applyFill="1" applyBorder="1" applyAlignment="1">
      <alignment horizontal="left" vertical="justify" wrapText="1"/>
    </xf>
    <xf numFmtId="182" fontId="12" fillId="33" borderId="10" xfId="0" applyNumberFormat="1" applyFont="1" applyFill="1" applyBorder="1" applyAlignment="1">
      <alignment vertical="top" wrapText="1"/>
    </xf>
    <xf numFmtId="182" fontId="17" fillId="33" borderId="10" xfId="0" applyNumberFormat="1" applyFont="1" applyFill="1" applyBorder="1" applyAlignment="1">
      <alignment horizontal="justify" vertical="top" wrapText="1"/>
    </xf>
    <xf numFmtId="182" fontId="17" fillId="33" borderId="10" xfId="0" applyNumberFormat="1" applyFont="1" applyFill="1" applyBorder="1" applyAlignment="1">
      <alignment horizontal="justify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2" fontId="12" fillId="33" borderId="10" xfId="0" applyNumberFormat="1" applyFont="1" applyFill="1" applyBorder="1" applyAlignment="1">
      <alignment horizontal="justify" vertical="center" wrapText="1"/>
    </xf>
    <xf numFmtId="182" fontId="11" fillId="33" borderId="10" xfId="0" applyNumberFormat="1" applyFont="1" applyFill="1" applyBorder="1" applyAlignment="1">
      <alignment horizontal="center" vertical="center"/>
    </xf>
    <xf numFmtId="186" fontId="6" fillId="33" borderId="10" xfId="0" applyNumberFormat="1" applyFont="1" applyFill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justify" wrapText="1"/>
    </xf>
    <xf numFmtId="180" fontId="3" fillId="33" borderId="10" xfId="0" applyNumberFormat="1" applyFont="1" applyFill="1" applyBorder="1" applyAlignment="1">
      <alignment horizontal="center" vertical="center"/>
    </xf>
    <xf numFmtId="182" fontId="6" fillId="33" borderId="10" xfId="0" applyNumberFormat="1" applyFont="1" applyFill="1" applyBorder="1" applyAlignment="1" quotePrefix="1">
      <alignment horizontal="justify" vertical="top" wrapText="1"/>
    </xf>
    <xf numFmtId="182" fontId="60" fillId="33" borderId="10" xfId="0" applyNumberFormat="1" applyFont="1" applyFill="1" applyBorder="1" applyAlignment="1" quotePrefix="1">
      <alignment horizontal="left" vertical="top" wrapText="1"/>
    </xf>
    <xf numFmtId="182" fontId="9" fillId="33" borderId="10" xfId="0" applyNumberFormat="1" applyFont="1" applyFill="1" applyBorder="1" applyAlignment="1">
      <alignment horizontal="justify" vertical="top" wrapText="1"/>
    </xf>
    <xf numFmtId="182" fontId="17" fillId="33" borderId="10" xfId="0" applyNumberFormat="1" applyFont="1" applyFill="1" applyBorder="1" applyAlignment="1" quotePrefix="1">
      <alignment horizontal="justify" vertical="top" wrapText="1"/>
    </xf>
    <xf numFmtId="182" fontId="18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182" fontId="18" fillId="33" borderId="10" xfId="0" applyNumberFormat="1" applyFont="1" applyFill="1" applyBorder="1" applyAlignment="1">
      <alignment horizontal="justify" vertical="top" wrapText="1"/>
    </xf>
    <xf numFmtId="181" fontId="3" fillId="33" borderId="10" xfId="0" applyNumberFormat="1" applyFont="1" applyFill="1" applyBorder="1" applyAlignment="1">
      <alignment horizontal="center" vertical="center"/>
    </xf>
    <xf numFmtId="182" fontId="17" fillId="3" borderId="10" xfId="0" applyNumberFormat="1" applyFont="1" applyFill="1" applyBorder="1" applyAlignment="1">
      <alignment horizontal="justify" vertical="top" wrapText="1"/>
    </xf>
    <xf numFmtId="182" fontId="6" fillId="3" borderId="10" xfId="0" applyNumberFormat="1" applyFont="1" applyFill="1" applyBorder="1" applyAlignment="1">
      <alignment horizontal="justify" vertical="top" wrapText="1"/>
    </xf>
    <xf numFmtId="182" fontId="6" fillId="3" borderId="10" xfId="0" applyNumberFormat="1" applyFont="1" applyFill="1" applyBorder="1" applyAlignment="1">
      <alignment horizontal="center" vertical="center"/>
    </xf>
    <xf numFmtId="3" fontId="17" fillId="3" borderId="10" xfId="0" applyNumberFormat="1" applyFont="1" applyFill="1" applyBorder="1" applyAlignment="1">
      <alignment horizontal="center" vertical="center"/>
    </xf>
    <xf numFmtId="180" fontId="6" fillId="3" borderId="10" xfId="0" applyNumberFormat="1" applyFont="1" applyFill="1" applyBorder="1" applyAlignment="1">
      <alignment horizontal="center" vertical="center"/>
    </xf>
    <xf numFmtId="182" fontId="10" fillId="3" borderId="10" xfId="0" applyNumberFormat="1" applyFont="1" applyFill="1" applyBorder="1" applyAlignment="1">
      <alignment vertical="top" wrapText="1"/>
    </xf>
    <xf numFmtId="182" fontId="6" fillId="3" borderId="10" xfId="0" applyNumberFormat="1" applyFont="1" applyFill="1" applyBorder="1" applyAlignment="1">
      <alignment horizontal="justify" vertical="center" wrapText="1"/>
    </xf>
    <xf numFmtId="3" fontId="6" fillId="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justify" vertical="top" wrapText="1"/>
    </xf>
    <xf numFmtId="182" fontId="17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6" fillId="13" borderId="10" xfId="0" applyFont="1" applyFill="1" applyBorder="1" applyAlignment="1">
      <alignment horizontal="justify" vertical="top" wrapText="1"/>
    </xf>
    <xf numFmtId="3" fontId="6" fillId="13" borderId="10" xfId="0" applyNumberFormat="1" applyFont="1" applyFill="1" applyBorder="1" applyAlignment="1">
      <alignment horizontal="center" vertical="center"/>
    </xf>
    <xf numFmtId="180" fontId="6" fillId="13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right" wrapText="1"/>
    </xf>
    <xf numFmtId="0" fontId="42" fillId="33" borderId="0" xfId="0" applyFont="1" applyFill="1" applyAlignment="1">
      <alignment horizontal="right"/>
    </xf>
    <xf numFmtId="0" fontId="42" fillId="33" borderId="0" xfId="0" applyFont="1" applyFill="1" applyBorder="1" applyAlignment="1">
      <alignment horizontal="right" wrapText="1"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9"/>
  <sheetViews>
    <sheetView tabSelected="1" zoomScale="85" zoomScaleNormal="85" zoomScalePageLayoutView="0" workbookViewId="0" topLeftCell="A1">
      <pane xSplit="2" ySplit="30" topLeftCell="C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6" sqref="K16"/>
    </sheetView>
  </sheetViews>
  <sheetFormatPr defaultColWidth="9.00390625" defaultRowHeight="12.75"/>
  <cols>
    <col min="1" max="1" width="33.625" style="0" customWidth="1"/>
    <col min="2" max="2" width="104.625" style="0" customWidth="1"/>
    <col min="3" max="3" width="24.625" style="0" customWidth="1"/>
    <col min="4" max="4" width="24.25390625" style="0" customWidth="1"/>
    <col min="5" max="5" width="25.625" style="0" customWidth="1"/>
    <col min="6" max="6" width="9.125" style="0" hidden="1" customWidth="1"/>
    <col min="7" max="7" width="0.2421875" style="0" customWidth="1"/>
    <col min="8" max="8" width="9.125" style="0" hidden="1" customWidth="1"/>
    <col min="9" max="9" width="10.75390625" style="0" hidden="1" customWidth="1"/>
  </cols>
  <sheetData>
    <row r="1" spans="1:2" ht="12.75">
      <c r="A1" s="112" t="s">
        <v>449</v>
      </c>
      <c r="B1" s="112"/>
    </row>
    <row r="2" spans="1:2" ht="12.75">
      <c r="A2" s="113"/>
      <c r="B2" s="113"/>
    </row>
    <row r="3" spans="1:7" ht="15.75">
      <c r="A3" s="113"/>
      <c r="B3" s="113"/>
      <c r="C3" s="118" t="s">
        <v>438</v>
      </c>
      <c r="D3" s="118"/>
      <c r="E3" s="118"/>
      <c r="F3" s="118"/>
      <c r="G3" s="118"/>
    </row>
    <row r="4" spans="1:7" ht="15.75">
      <c r="A4" s="113"/>
      <c r="B4" s="113"/>
      <c r="C4" s="119" t="s">
        <v>439</v>
      </c>
      <c r="D4" s="119"/>
      <c r="E4" s="119"/>
      <c r="F4" s="119"/>
      <c r="G4" s="119"/>
    </row>
    <row r="5" spans="1:7" ht="15.75">
      <c r="A5" s="113"/>
      <c r="B5" s="113"/>
      <c r="C5" s="119" t="s">
        <v>448</v>
      </c>
      <c r="D5" s="119"/>
      <c r="E5" s="119"/>
      <c r="F5" s="119"/>
      <c r="G5" s="119"/>
    </row>
    <row r="6" spans="1:7" ht="15.75">
      <c r="A6" s="113"/>
      <c r="B6" s="113"/>
      <c r="C6" s="119" t="s">
        <v>440</v>
      </c>
      <c r="D6" s="119"/>
      <c r="E6" s="119"/>
      <c r="F6" s="119"/>
      <c r="G6" s="119"/>
    </row>
    <row r="7" spans="1:7" ht="15.75">
      <c r="A7" s="113"/>
      <c r="B7" s="113"/>
      <c r="C7" s="119" t="s">
        <v>441</v>
      </c>
      <c r="D7" s="119"/>
      <c r="E7" s="119"/>
      <c r="F7" s="119"/>
      <c r="G7" s="119"/>
    </row>
    <row r="8" spans="1:7" ht="15.75">
      <c r="A8" s="113"/>
      <c r="B8" s="113"/>
      <c r="C8" s="119" t="s">
        <v>442</v>
      </c>
      <c r="D8" s="119"/>
      <c r="E8" s="119"/>
      <c r="F8" s="119"/>
      <c r="G8" s="119"/>
    </row>
    <row r="9" spans="1:7" ht="15.75">
      <c r="A9" s="113"/>
      <c r="B9" s="113"/>
      <c r="C9" s="119"/>
      <c r="D9" s="119"/>
      <c r="E9" s="119"/>
      <c r="F9" s="119"/>
      <c r="G9" s="119"/>
    </row>
    <row r="10" spans="1:7" ht="15.75">
      <c r="A10" s="113"/>
      <c r="B10" s="113"/>
      <c r="C10" s="119"/>
      <c r="D10" s="119"/>
      <c r="E10" s="119"/>
      <c r="F10" s="119"/>
      <c r="G10" s="119"/>
    </row>
    <row r="11" spans="1:7" ht="15.75">
      <c r="A11" s="113"/>
      <c r="B11" s="113"/>
      <c r="C11" s="118" t="s">
        <v>443</v>
      </c>
      <c r="D11" s="118"/>
      <c r="E11" s="118"/>
      <c r="F11" s="118"/>
      <c r="G11" s="118"/>
    </row>
    <row r="12" spans="1:7" ht="15.75">
      <c r="A12" s="113"/>
      <c r="B12" s="113"/>
      <c r="C12" s="119" t="s">
        <v>444</v>
      </c>
      <c r="D12" s="119"/>
      <c r="E12" s="119"/>
      <c r="F12" s="119"/>
      <c r="G12" s="119"/>
    </row>
    <row r="13" spans="1:7" ht="15.75">
      <c r="A13" s="113"/>
      <c r="B13" s="113"/>
      <c r="C13" s="119" t="s">
        <v>445</v>
      </c>
      <c r="D13" s="119"/>
      <c r="E13" s="119"/>
      <c r="F13" s="119"/>
      <c r="G13" s="119"/>
    </row>
    <row r="14" spans="1:7" ht="15.75">
      <c r="A14" s="113"/>
      <c r="B14" s="113"/>
      <c r="C14" s="119" t="s">
        <v>446</v>
      </c>
      <c r="D14" s="119"/>
      <c r="E14" s="119"/>
      <c r="F14" s="119"/>
      <c r="G14" s="119"/>
    </row>
    <row r="15" spans="1:7" ht="15.75">
      <c r="A15" s="113"/>
      <c r="B15" s="113"/>
      <c r="C15" s="120" t="s">
        <v>447</v>
      </c>
      <c r="D15" s="120"/>
      <c r="E15" s="120"/>
      <c r="F15" s="120"/>
      <c r="G15" s="120"/>
    </row>
    <row r="16" spans="1:7" ht="15.75">
      <c r="A16" s="113"/>
      <c r="B16" s="113"/>
      <c r="C16" s="121"/>
      <c r="D16" s="121"/>
      <c r="E16" s="121"/>
      <c r="F16" s="121"/>
      <c r="G16" s="121"/>
    </row>
    <row r="17" ht="3.75" customHeight="1"/>
    <row r="18" ht="12.75" hidden="1"/>
    <row r="19" ht="12.75" hidden="1"/>
    <row r="20" ht="12.75" hidden="1"/>
    <row r="21" spans="1:2" s="5" customFormat="1" ht="41.25" customHeight="1" hidden="1">
      <c r="A21" s="6"/>
      <c r="B21" s="114" t="s">
        <v>167</v>
      </c>
    </row>
    <row r="22" spans="1:2" s="5" customFormat="1" ht="0.75" customHeight="1">
      <c r="A22" s="6"/>
      <c r="B22" s="114"/>
    </row>
    <row r="23" spans="1:2" s="5" customFormat="1" ht="10.5" customHeight="1" hidden="1">
      <c r="A23" s="6"/>
      <c r="B23" s="114"/>
    </row>
    <row r="24" spans="1:2" s="5" customFormat="1" ht="12.75" hidden="1">
      <c r="A24" s="6"/>
      <c r="B24" s="114"/>
    </row>
    <row r="25" spans="1:2" s="8" customFormat="1" ht="17.25" customHeight="1">
      <c r="A25" s="115" t="s">
        <v>199</v>
      </c>
      <c r="B25" s="115"/>
    </row>
    <row r="26" spans="1:5" s="8" customFormat="1" ht="17.25" customHeight="1" hidden="1">
      <c r="A26" s="3"/>
      <c r="B26" s="9"/>
      <c r="C26" s="7"/>
      <c r="D26" s="7"/>
      <c r="E26" s="7"/>
    </row>
    <row r="27" spans="1:5" s="8" customFormat="1" ht="6" customHeight="1">
      <c r="A27" s="12"/>
      <c r="B27" s="12"/>
      <c r="C27" s="12"/>
      <c r="D27" s="12"/>
      <c r="E27" s="12"/>
    </row>
    <row r="28" spans="1:5" s="8" customFormat="1" ht="17.25" customHeight="1" hidden="1">
      <c r="A28" s="3"/>
      <c r="B28" s="9"/>
      <c r="C28" s="11"/>
      <c r="D28" s="7"/>
      <c r="E28" s="10"/>
    </row>
    <row r="29" spans="1:5" s="14" customFormat="1" ht="37.5" customHeight="1">
      <c r="A29" s="116" t="s">
        <v>42</v>
      </c>
      <c r="B29" s="116" t="s">
        <v>43</v>
      </c>
      <c r="C29" s="52" t="s">
        <v>359</v>
      </c>
      <c r="D29" s="52" t="s">
        <v>360</v>
      </c>
      <c r="E29" s="13" t="s">
        <v>361</v>
      </c>
    </row>
    <row r="30" spans="1:5" s="14" customFormat="1" ht="12.75" customHeight="1" hidden="1">
      <c r="A30" s="117"/>
      <c r="B30" s="117"/>
      <c r="C30" s="52"/>
      <c r="D30" s="52"/>
      <c r="E30" s="13"/>
    </row>
    <row r="31" spans="1:5" s="14" customFormat="1" ht="15" customHeight="1">
      <c r="A31" s="53">
        <v>1</v>
      </c>
      <c r="B31" s="53">
        <v>2</v>
      </c>
      <c r="C31" s="54">
        <v>3</v>
      </c>
      <c r="D31" s="54">
        <v>4</v>
      </c>
      <c r="E31" s="15">
        <v>5</v>
      </c>
    </row>
    <row r="32" spans="1:5" s="14" customFormat="1" ht="18.75" customHeight="1">
      <c r="A32" s="55" t="s">
        <v>44</v>
      </c>
      <c r="B32" s="51" t="s">
        <v>45</v>
      </c>
      <c r="C32" s="87">
        <f>C33+C40+C45+C52+C61+C72+C79+C85+C90+C100</f>
        <v>1622757.9</v>
      </c>
      <c r="D32" s="56">
        <f>D40+D45+D52+D61+D72+D79+D85+D90+D100+D33</f>
        <v>1340108</v>
      </c>
      <c r="E32" s="16">
        <f>E33+E40+E45+E52+E61+E72+E79+E85+E90+E100</f>
        <v>1349917</v>
      </c>
    </row>
    <row r="33" spans="1:5" s="14" customFormat="1" ht="16.5" customHeight="1">
      <c r="A33" s="55" t="s">
        <v>46</v>
      </c>
      <c r="B33" s="51" t="s">
        <v>47</v>
      </c>
      <c r="C33" s="56">
        <f>C34</f>
        <v>750477</v>
      </c>
      <c r="D33" s="56">
        <f>D34</f>
        <v>751069</v>
      </c>
      <c r="E33" s="16">
        <f>E34</f>
        <v>795406</v>
      </c>
    </row>
    <row r="34" spans="1:5" s="14" customFormat="1" ht="20.25" customHeight="1">
      <c r="A34" s="55" t="s">
        <v>48</v>
      </c>
      <c r="B34" s="51" t="s">
        <v>49</v>
      </c>
      <c r="C34" s="56">
        <f>C36+C37+C38+C39</f>
        <v>750477</v>
      </c>
      <c r="D34" s="56">
        <f>D36+D37+D38+D39</f>
        <v>751069</v>
      </c>
      <c r="E34" s="16">
        <f>E36+E37+E39+E38</f>
        <v>795406</v>
      </c>
    </row>
    <row r="35" spans="1:5" s="14" customFormat="1" ht="15.75" customHeight="1">
      <c r="A35" s="55"/>
      <c r="B35" s="51" t="s">
        <v>8</v>
      </c>
      <c r="C35" s="56">
        <f>(C34-C39)*17.85/32.85+C39</f>
        <v>408181.56621004565</v>
      </c>
      <c r="D35" s="56">
        <f>(D34-D39)*17.85/32.85+D39</f>
        <v>408458.0410958904</v>
      </c>
      <c r="E35" s="16">
        <f>(E34-E39)*17.82/32.82+E39</f>
        <v>432238.26691042044</v>
      </c>
    </row>
    <row r="36" spans="1:5" s="14" customFormat="1" ht="75" customHeight="1">
      <c r="A36" s="57" t="s">
        <v>50</v>
      </c>
      <c r="B36" s="58" t="s">
        <v>14</v>
      </c>
      <c r="C36" s="46">
        <f>729692</f>
        <v>729692</v>
      </c>
      <c r="D36" s="46">
        <v>743558</v>
      </c>
      <c r="E36" s="17">
        <v>787452</v>
      </c>
    </row>
    <row r="37" spans="1:5" s="14" customFormat="1" ht="91.5" customHeight="1">
      <c r="A37" s="57" t="s">
        <v>16</v>
      </c>
      <c r="B37" s="59" t="s">
        <v>15</v>
      </c>
      <c r="C37" s="46">
        <v>2916</v>
      </c>
      <c r="D37" s="46">
        <v>3005</v>
      </c>
      <c r="E37" s="17">
        <v>3182</v>
      </c>
    </row>
    <row r="38" spans="1:5" s="14" customFormat="1" ht="36" customHeight="1">
      <c r="A38" s="57" t="s">
        <v>51</v>
      </c>
      <c r="B38" s="58" t="s">
        <v>17</v>
      </c>
      <c r="C38" s="46">
        <f>3646+13373</f>
        <v>17019</v>
      </c>
      <c r="D38" s="46">
        <v>3755</v>
      </c>
      <c r="E38" s="17">
        <v>3977</v>
      </c>
    </row>
    <row r="39" spans="1:5" s="14" customFormat="1" ht="76.5" customHeight="1">
      <c r="A39" s="57" t="s">
        <v>52</v>
      </c>
      <c r="B39" s="58" t="s">
        <v>184</v>
      </c>
      <c r="C39" s="46">
        <f>730+120</f>
        <v>850</v>
      </c>
      <c r="D39" s="46">
        <v>751</v>
      </c>
      <c r="E39" s="17">
        <v>795</v>
      </c>
    </row>
    <row r="40" spans="1:5" s="14" customFormat="1" ht="38.25" customHeight="1">
      <c r="A40" s="55" t="s">
        <v>156</v>
      </c>
      <c r="B40" s="51" t="s">
        <v>185</v>
      </c>
      <c r="C40" s="56">
        <f>C41+C42+C43+C44</f>
        <v>17013</v>
      </c>
      <c r="D40" s="56">
        <f>D41+D42+D43+D44</f>
        <v>21386</v>
      </c>
      <c r="E40" s="16">
        <f>E41+E42+E43+E44</f>
        <v>30625</v>
      </c>
    </row>
    <row r="41" spans="1:5" s="14" customFormat="1" ht="96.75" customHeight="1">
      <c r="A41" s="57" t="s">
        <v>365</v>
      </c>
      <c r="B41" s="58" t="s">
        <v>369</v>
      </c>
      <c r="C41" s="46">
        <v>7048</v>
      </c>
      <c r="D41" s="46">
        <v>9115</v>
      </c>
      <c r="E41" s="17">
        <v>12889</v>
      </c>
    </row>
    <row r="42" spans="1:5" s="14" customFormat="1" ht="114" customHeight="1">
      <c r="A42" s="57" t="s">
        <v>366</v>
      </c>
      <c r="B42" s="58" t="s">
        <v>370</v>
      </c>
      <c r="C42" s="46">
        <v>71</v>
      </c>
      <c r="D42" s="46">
        <v>91</v>
      </c>
      <c r="E42" s="17">
        <v>128</v>
      </c>
    </row>
    <row r="43" spans="1:5" s="14" customFormat="1" ht="92.25" customHeight="1">
      <c r="A43" s="57" t="s">
        <v>367</v>
      </c>
      <c r="B43" s="58" t="s">
        <v>371</v>
      </c>
      <c r="C43" s="46">
        <v>11200</v>
      </c>
      <c r="D43" s="46">
        <v>13525</v>
      </c>
      <c r="E43" s="17">
        <v>19127</v>
      </c>
    </row>
    <row r="44" spans="1:5" s="14" customFormat="1" ht="94.5" customHeight="1">
      <c r="A44" s="57" t="s">
        <v>368</v>
      </c>
      <c r="B44" s="58" t="s">
        <v>372</v>
      </c>
      <c r="C44" s="46">
        <v>-1306</v>
      </c>
      <c r="D44" s="46">
        <v>-1345</v>
      </c>
      <c r="E44" s="17">
        <v>-1519</v>
      </c>
    </row>
    <row r="45" spans="1:5" s="14" customFormat="1" ht="20.25" customHeight="1">
      <c r="A45" s="55" t="s">
        <v>53</v>
      </c>
      <c r="B45" s="51" t="s">
        <v>54</v>
      </c>
      <c r="C45" s="60">
        <f>C46+C49+C50+C51</f>
        <v>114748</v>
      </c>
      <c r="D45" s="60">
        <f>D46+D49+D50+D51</f>
        <v>107428</v>
      </c>
      <c r="E45" s="18">
        <f>E46+E49+E50+E51</f>
        <v>62670</v>
      </c>
    </row>
    <row r="46" spans="1:5" s="14" customFormat="1" ht="20.25" customHeight="1">
      <c r="A46" s="61" t="s">
        <v>363</v>
      </c>
      <c r="B46" s="62" t="s">
        <v>364</v>
      </c>
      <c r="C46" s="63">
        <f>C47+C48</f>
        <v>53694</v>
      </c>
      <c r="D46" s="63">
        <f>D47+D48</f>
        <v>47612</v>
      </c>
      <c r="E46" s="19">
        <f>E47+E48</f>
        <v>48088</v>
      </c>
    </row>
    <row r="47" spans="1:5" s="14" customFormat="1" ht="38.25" customHeight="1">
      <c r="A47" s="57" t="s">
        <v>250</v>
      </c>
      <c r="B47" s="58" t="s">
        <v>254</v>
      </c>
      <c r="C47" s="64">
        <f>33941+5256</f>
        <v>39197</v>
      </c>
      <c r="D47" s="64">
        <v>34280</v>
      </c>
      <c r="E47" s="20">
        <v>34623</v>
      </c>
    </row>
    <row r="48" spans="1:5" s="14" customFormat="1" ht="38.25" customHeight="1">
      <c r="A48" s="57" t="s">
        <v>255</v>
      </c>
      <c r="B48" s="58" t="s">
        <v>256</v>
      </c>
      <c r="C48" s="64">
        <f>13200+1297</f>
        <v>14497</v>
      </c>
      <c r="D48" s="64">
        <v>13332</v>
      </c>
      <c r="E48" s="20">
        <v>13465</v>
      </c>
    </row>
    <row r="49" spans="1:5" s="14" customFormat="1" ht="18" customHeight="1">
      <c r="A49" s="65" t="s">
        <v>19</v>
      </c>
      <c r="B49" s="62" t="s">
        <v>55</v>
      </c>
      <c r="C49" s="45">
        <v>59025</v>
      </c>
      <c r="D49" s="45">
        <v>58560</v>
      </c>
      <c r="E49" s="21">
        <v>13276</v>
      </c>
    </row>
    <row r="50" spans="1:5" s="14" customFormat="1" ht="17.25" customHeight="1">
      <c r="A50" s="65" t="s">
        <v>20</v>
      </c>
      <c r="B50" s="62" t="s">
        <v>56</v>
      </c>
      <c r="C50" s="45">
        <v>1417</v>
      </c>
      <c r="D50" s="45">
        <v>622</v>
      </c>
      <c r="E50" s="21">
        <v>647</v>
      </c>
    </row>
    <row r="51" spans="1:5" s="14" customFormat="1" ht="34.5" customHeight="1">
      <c r="A51" s="65" t="s">
        <v>157</v>
      </c>
      <c r="B51" s="62" t="s">
        <v>158</v>
      </c>
      <c r="C51" s="45">
        <v>612</v>
      </c>
      <c r="D51" s="45">
        <v>634</v>
      </c>
      <c r="E51" s="21">
        <v>659</v>
      </c>
    </row>
    <row r="52" spans="1:5" s="14" customFormat="1" ht="18" customHeight="1">
      <c r="A52" s="55" t="s">
        <v>57</v>
      </c>
      <c r="B52" s="51" t="s">
        <v>58</v>
      </c>
      <c r="C52" s="56">
        <f>C55+C58+C53</f>
        <v>78375.7</v>
      </c>
      <c r="D52" s="56">
        <f>D55+D58+D53</f>
        <v>75785</v>
      </c>
      <c r="E52" s="16">
        <f>E55+E58+E53</f>
        <v>76236</v>
      </c>
    </row>
    <row r="53" spans="1:5" s="14" customFormat="1" ht="16.5" customHeight="1">
      <c r="A53" s="55" t="s">
        <v>59</v>
      </c>
      <c r="B53" s="51" t="s">
        <v>60</v>
      </c>
      <c r="C53" s="56">
        <f>C54</f>
        <v>17314</v>
      </c>
      <c r="D53" s="56">
        <f>D54</f>
        <v>14915</v>
      </c>
      <c r="E53" s="16">
        <f>E54</f>
        <v>15306</v>
      </c>
    </row>
    <row r="54" spans="1:5" s="14" customFormat="1" ht="36.75" customHeight="1">
      <c r="A54" s="57" t="s">
        <v>61</v>
      </c>
      <c r="B54" s="58" t="s">
        <v>62</v>
      </c>
      <c r="C54" s="46">
        <v>17314</v>
      </c>
      <c r="D54" s="46">
        <v>14915</v>
      </c>
      <c r="E54" s="17">
        <v>15306</v>
      </c>
    </row>
    <row r="55" spans="1:5" s="14" customFormat="1" ht="19.5" customHeight="1">
      <c r="A55" s="55" t="s">
        <v>169</v>
      </c>
      <c r="B55" s="51" t="s">
        <v>429</v>
      </c>
      <c r="C55" s="56">
        <f>C57+C56</f>
        <v>4867</v>
      </c>
      <c r="D55" s="56">
        <f>D57+D56</f>
        <v>4670</v>
      </c>
      <c r="E55" s="16">
        <f>E57+E56</f>
        <v>4730</v>
      </c>
    </row>
    <row r="56" spans="1:5" s="14" customFormat="1" ht="17.25" customHeight="1">
      <c r="A56" s="57" t="s">
        <v>99</v>
      </c>
      <c r="B56" s="58" t="s">
        <v>40</v>
      </c>
      <c r="C56" s="46">
        <v>1210</v>
      </c>
      <c r="D56" s="46">
        <v>1220</v>
      </c>
      <c r="E56" s="17">
        <v>1230</v>
      </c>
    </row>
    <row r="57" spans="1:5" s="14" customFormat="1" ht="18" customHeight="1">
      <c r="A57" s="57" t="s">
        <v>100</v>
      </c>
      <c r="B57" s="58" t="s">
        <v>41</v>
      </c>
      <c r="C57" s="46">
        <v>3657</v>
      </c>
      <c r="D57" s="46">
        <v>3450</v>
      </c>
      <c r="E57" s="17">
        <v>3500</v>
      </c>
    </row>
    <row r="58" spans="1:5" s="14" customFormat="1" ht="17.25" customHeight="1">
      <c r="A58" s="55" t="s">
        <v>63</v>
      </c>
      <c r="B58" s="51" t="s">
        <v>430</v>
      </c>
      <c r="C58" s="87">
        <f>C60+C59</f>
        <v>56194.7</v>
      </c>
      <c r="D58" s="56">
        <f>D60+D59</f>
        <v>56200</v>
      </c>
      <c r="E58" s="16">
        <f>E59+E60</f>
        <v>56200</v>
      </c>
    </row>
    <row r="59" spans="1:5" s="14" customFormat="1" ht="35.25" customHeight="1">
      <c r="A59" s="57" t="s">
        <v>178</v>
      </c>
      <c r="B59" s="109" t="s">
        <v>179</v>
      </c>
      <c r="C59" s="111">
        <f>47974-4186.3</f>
        <v>43787.7</v>
      </c>
      <c r="D59" s="46">
        <v>46200</v>
      </c>
      <c r="E59" s="17">
        <v>46200</v>
      </c>
    </row>
    <row r="60" spans="1:5" s="14" customFormat="1" ht="35.25" customHeight="1">
      <c r="A60" s="57" t="s">
        <v>215</v>
      </c>
      <c r="B60" s="58" t="s">
        <v>180</v>
      </c>
      <c r="C60" s="46">
        <v>12407</v>
      </c>
      <c r="D60" s="46">
        <v>10000</v>
      </c>
      <c r="E60" s="17">
        <v>10000</v>
      </c>
    </row>
    <row r="61" spans="1:5" s="14" customFormat="1" ht="16.5" customHeight="1">
      <c r="A61" s="55" t="s">
        <v>64</v>
      </c>
      <c r="B61" s="51" t="s">
        <v>65</v>
      </c>
      <c r="C61" s="56">
        <f>C63+C62</f>
        <v>32296</v>
      </c>
      <c r="D61" s="56">
        <f>D62+D63</f>
        <v>34018</v>
      </c>
      <c r="E61" s="16">
        <f>E62+E63</f>
        <v>34239</v>
      </c>
    </row>
    <row r="62" spans="1:5" s="14" customFormat="1" ht="38.25" customHeight="1">
      <c r="A62" s="57" t="s">
        <v>66</v>
      </c>
      <c r="B62" s="58" t="s">
        <v>111</v>
      </c>
      <c r="C62" s="46">
        <v>21900</v>
      </c>
      <c r="D62" s="46">
        <v>22112</v>
      </c>
      <c r="E62" s="17">
        <v>22333</v>
      </c>
    </row>
    <row r="63" spans="1:5" s="14" customFormat="1" ht="34.5" customHeight="1">
      <c r="A63" s="61" t="s">
        <v>67</v>
      </c>
      <c r="B63" s="62" t="s">
        <v>68</v>
      </c>
      <c r="C63" s="46">
        <f>C64+C65+C66+C67+C68+C69+C70</f>
        <v>10396</v>
      </c>
      <c r="D63" s="46">
        <f>D64+D65+D66+D67+D68+D69+D70</f>
        <v>11906</v>
      </c>
      <c r="E63" s="17">
        <f>E64+E65+E66+E67+E68+E69+E70</f>
        <v>11906</v>
      </c>
    </row>
    <row r="64" spans="1:5" s="14" customFormat="1" ht="35.25" customHeight="1">
      <c r="A64" s="57" t="s">
        <v>202</v>
      </c>
      <c r="B64" s="58" t="s">
        <v>203</v>
      </c>
      <c r="C64" s="46">
        <v>8</v>
      </c>
      <c r="D64" s="46">
        <v>8</v>
      </c>
      <c r="E64" s="17">
        <v>8</v>
      </c>
    </row>
    <row r="65" spans="1:5" s="14" customFormat="1" ht="36" customHeight="1">
      <c r="A65" s="57" t="s">
        <v>204</v>
      </c>
      <c r="B65" s="58" t="s">
        <v>205</v>
      </c>
      <c r="C65" s="46">
        <v>9290</v>
      </c>
      <c r="D65" s="46">
        <v>10800</v>
      </c>
      <c r="E65" s="17">
        <v>10800</v>
      </c>
    </row>
    <row r="66" spans="1:5" s="14" customFormat="1" ht="18.75" customHeight="1">
      <c r="A66" s="57" t="s">
        <v>206</v>
      </c>
      <c r="B66" s="58" t="s">
        <v>207</v>
      </c>
      <c r="C66" s="46">
        <v>677</v>
      </c>
      <c r="D66" s="46">
        <v>677</v>
      </c>
      <c r="E66" s="17">
        <v>677</v>
      </c>
    </row>
    <row r="67" spans="1:5" s="14" customFormat="1" ht="53.25" customHeight="1">
      <c r="A67" s="57" t="s">
        <v>244</v>
      </c>
      <c r="B67" s="58" t="s">
        <v>245</v>
      </c>
      <c r="C67" s="46">
        <v>69</v>
      </c>
      <c r="D67" s="46">
        <v>69</v>
      </c>
      <c r="E67" s="17">
        <v>69</v>
      </c>
    </row>
    <row r="68" spans="1:5" s="14" customFormat="1" ht="93.75" customHeight="1">
      <c r="A68" s="57" t="s">
        <v>246</v>
      </c>
      <c r="B68" s="58" t="s">
        <v>247</v>
      </c>
      <c r="C68" s="46">
        <v>182</v>
      </c>
      <c r="D68" s="46">
        <v>182</v>
      </c>
      <c r="E68" s="17">
        <v>182</v>
      </c>
    </row>
    <row r="69" spans="1:5" s="14" customFormat="1" ht="18" customHeight="1">
      <c r="A69" s="57" t="s">
        <v>173</v>
      </c>
      <c r="B69" s="58" t="s">
        <v>174</v>
      </c>
      <c r="C69" s="46">
        <v>50</v>
      </c>
      <c r="D69" s="46">
        <v>50</v>
      </c>
      <c r="E69" s="17">
        <v>50</v>
      </c>
    </row>
    <row r="70" spans="1:5" s="14" customFormat="1" ht="72.75" customHeight="1">
      <c r="A70" s="66" t="s">
        <v>21</v>
      </c>
      <c r="B70" s="58" t="s">
        <v>29</v>
      </c>
      <c r="C70" s="46">
        <v>120</v>
      </c>
      <c r="D70" s="46">
        <v>120</v>
      </c>
      <c r="E70" s="17">
        <v>120</v>
      </c>
    </row>
    <row r="71" spans="1:5" s="14" customFormat="1" ht="1.5" customHeight="1" hidden="1">
      <c r="A71" s="55" t="s">
        <v>69</v>
      </c>
      <c r="B71" s="51" t="s">
        <v>70</v>
      </c>
      <c r="C71" s="46"/>
      <c r="D71" s="46"/>
      <c r="E71" s="17"/>
    </row>
    <row r="72" spans="1:5" s="14" customFormat="1" ht="39" customHeight="1">
      <c r="A72" s="55" t="s">
        <v>71</v>
      </c>
      <c r="B72" s="67" t="s">
        <v>72</v>
      </c>
      <c r="C72" s="56">
        <f>C73+C77+C78</f>
        <v>594496</v>
      </c>
      <c r="D72" s="56">
        <f>D73+D78</f>
        <v>317875</v>
      </c>
      <c r="E72" s="16">
        <f>E73+E78</f>
        <v>317875</v>
      </c>
    </row>
    <row r="73" spans="1:5" s="22" customFormat="1" ht="75" customHeight="1">
      <c r="A73" s="104" t="s">
        <v>73</v>
      </c>
      <c r="B73" s="58" t="s">
        <v>34</v>
      </c>
      <c r="C73" s="46">
        <f>C74+C76+C75</f>
        <v>592991</v>
      </c>
      <c r="D73" s="46">
        <f>D74+D76+D75</f>
        <v>317175</v>
      </c>
      <c r="E73" s="17">
        <f>E74+E76+E75</f>
        <v>317175</v>
      </c>
    </row>
    <row r="74" spans="1:5" s="14" customFormat="1" ht="75.75" customHeight="1">
      <c r="A74" s="57" t="s">
        <v>33</v>
      </c>
      <c r="B74" s="105" t="s">
        <v>74</v>
      </c>
      <c r="C74" s="103">
        <f>413445+160000</f>
        <v>573445</v>
      </c>
      <c r="D74" s="46">
        <v>296475</v>
      </c>
      <c r="E74" s="17">
        <v>296475</v>
      </c>
    </row>
    <row r="75" spans="1:5" s="14" customFormat="1" ht="59.25" customHeight="1">
      <c r="A75" s="57" t="s">
        <v>197</v>
      </c>
      <c r="B75" s="109" t="s">
        <v>198</v>
      </c>
      <c r="C75" s="110">
        <f>2373+798</f>
        <v>3171</v>
      </c>
      <c r="D75" s="46">
        <v>2500</v>
      </c>
      <c r="E75" s="17">
        <v>2500</v>
      </c>
    </row>
    <row r="76" spans="1:5" s="14" customFormat="1" ht="37.5">
      <c r="A76" s="104" t="s">
        <v>181</v>
      </c>
      <c r="B76" s="58" t="s">
        <v>182</v>
      </c>
      <c r="C76" s="46">
        <v>16375</v>
      </c>
      <c r="D76" s="46">
        <v>18200</v>
      </c>
      <c r="E76" s="17">
        <v>18200</v>
      </c>
    </row>
    <row r="77" spans="1:5" s="14" customFormat="1" ht="52.5" customHeight="1">
      <c r="A77" s="104" t="s">
        <v>407</v>
      </c>
      <c r="B77" s="58" t="s">
        <v>408</v>
      </c>
      <c r="C77" s="46">
        <v>300</v>
      </c>
      <c r="D77" s="46"/>
      <c r="E77" s="17"/>
    </row>
    <row r="78" spans="1:5" s="14" customFormat="1" ht="72.75" customHeight="1">
      <c r="A78" s="104" t="s">
        <v>117</v>
      </c>
      <c r="B78" s="58" t="s">
        <v>35</v>
      </c>
      <c r="C78" s="46">
        <v>1205</v>
      </c>
      <c r="D78" s="46">
        <v>700</v>
      </c>
      <c r="E78" s="17">
        <v>700</v>
      </c>
    </row>
    <row r="79" spans="1:5" s="14" customFormat="1" ht="19.5" customHeight="1">
      <c r="A79" s="55" t="s">
        <v>75</v>
      </c>
      <c r="B79" s="51" t="s">
        <v>76</v>
      </c>
      <c r="C79" s="56">
        <f>C81+C82+C80</f>
        <v>2174</v>
      </c>
      <c r="D79" s="56">
        <f>D81+D82+D80</f>
        <v>7669</v>
      </c>
      <c r="E79" s="16">
        <f>E81+E82+E80</f>
        <v>7976</v>
      </c>
    </row>
    <row r="80" spans="1:5" s="14" customFormat="1" ht="20.25" customHeight="1">
      <c r="A80" s="104" t="s">
        <v>36</v>
      </c>
      <c r="B80" s="58" t="s">
        <v>37</v>
      </c>
      <c r="C80" s="46">
        <v>-2500</v>
      </c>
      <c r="D80" s="46">
        <v>2487</v>
      </c>
      <c r="E80" s="17">
        <v>2587</v>
      </c>
    </row>
    <row r="81" spans="1:5" s="14" customFormat="1" ht="17.25" customHeight="1">
      <c r="A81" s="104" t="s">
        <v>38</v>
      </c>
      <c r="B81" s="58" t="s">
        <v>39</v>
      </c>
      <c r="C81" s="46">
        <v>142</v>
      </c>
      <c r="D81" s="46">
        <v>432</v>
      </c>
      <c r="E81" s="17">
        <v>449</v>
      </c>
    </row>
    <row r="82" spans="1:5" s="14" customFormat="1" ht="19.5" customHeight="1">
      <c r="A82" s="104" t="s">
        <v>262</v>
      </c>
      <c r="B82" s="58" t="s">
        <v>431</v>
      </c>
      <c r="C82" s="46">
        <f>C83+C84</f>
        <v>4532</v>
      </c>
      <c r="D82" s="46">
        <f>D83+D84</f>
        <v>4750</v>
      </c>
      <c r="E82" s="17">
        <f>E83+E84</f>
        <v>4940</v>
      </c>
    </row>
    <row r="83" spans="1:5" s="14" customFormat="1" ht="20.25" customHeight="1">
      <c r="A83" s="107" t="s">
        <v>263</v>
      </c>
      <c r="B83" s="62" t="s">
        <v>264</v>
      </c>
      <c r="C83" s="46">
        <v>4428</v>
      </c>
      <c r="D83" s="46">
        <v>4738</v>
      </c>
      <c r="E83" s="17">
        <v>4927</v>
      </c>
    </row>
    <row r="84" spans="1:5" s="14" customFormat="1" ht="20.25" customHeight="1">
      <c r="A84" s="107" t="s">
        <v>266</v>
      </c>
      <c r="B84" s="62" t="s">
        <v>267</v>
      </c>
      <c r="C84" s="46">
        <v>104</v>
      </c>
      <c r="D84" s="46">
        <v>12</v>
      </c>
      <c r="E84" s="17">
        <v>13</v>
      </c>
    </row>
    <row r="85" spans="1:5" s="14" customFormat="1" ht="37.5" customHeight="1">
      <c r="A85" s="108" t="s">
        <v>118</v>
      </c>
      <c r="B85" s="51" t="s">
        <v>186</v>
      </c>
      <c r="C85" s="56">
        <f>C87</f>
        <v>4744</v>
      </c>
      <c r="D85" s="56">
        <f>D87</f>
        <v>3804</v>
      </c>
      <c r="E85" s="16">
        <f>E87</f>
        <v>3804</v>
      </c>
    </row>
    <row r="86" spans="1:5" s="14" customFormat="1" ht="38.25" customHeight="1" hidden="1">
      <c r="A86" s="104" t="s">
        <v>242</v>
      </c>
      <c r="B86" s="58" t="s">
        <v>243</v>
      </c>
      <c r="C86" s="56"/>
      <c r="D86" s="56"/>
      <c r="E86" s="16"/>
    </row>
    <row r="87" spans="1:5" s="14" customFormat="1" ht="55.5" customHeight="1">
      <c r="A87" s="104" t="s">
        <v>241</v>
      </c>
      <c r="B87" s="109" t="s">
        <v>265</v>
      </c>
      <c r="C87" s="110">
        <f>3804+70+870</f>
        <v>4744</v>
      </c>
      <c r="D87" s="46">
        <v>3804</v>
      </c>
      <c r="E87" s="17">
        <v>3804</v>
      </c>
    </row>
    <row r="88" spans="1:5" s="14" customFormat="1" ht="39" customHeight="1">
      <c r="A88" s="104" t="s">
        <v>18</v>
      </c>
      <c r="B88" s="69" t="s">
        <v>22</v>
      </c>
      <c r="C88" s="46"/>
      <c r="D88" s="46"/>
      <c r="E88" s="17"/>
    </row>
    <row r="89" spans="1:5" s="14" customFormat="1" ht="38.25" customHeight="1">
      <c r="A89" s="104" t="s">
        <v>176</v>
      </c>
      <c r="B89" s="69" t="s">
        <v>175</v>
      </c>
      <c r="C89" s="46"/>
      <c r="D89" s="46"/>
      <c r="E89" s="17"/>
    </row>
    <row r="90" spans="1:5" s="14" customFormat="1" ht="17.25" customHeight="1">
      <c r="A90" s="55" t="s">
        <v>77</v>
      </c>
      <c r="B90" s="51" t="s">
        <v>78</v>
      </c>
      <c r="C90" s="56">
        <f>C97+C93+C91</f>
        <v>14643</v>
      </c>
      <c r="D90" s="56">
        <f>D93+D97+D91</f>
        <v>12155</v>
      </c>
      <c r="E90" s="16">
        <f>E93+E97+E91</f>
        <v>12155</v>
      </c>
    </row>
    <row r="91" spans="1:5" s="14" customFormat="1" ht="18" customHeight="1">
      <c r="A91" s="61" t="s">
        <v>79</v>
      </c>
      <c r="B91" s="62" t="s">
        <v>80</v>
      </c>
      <c r="C91" s="45">
        <v>600</v>
      </c>
      <c r="D91" s="45">
        <v>600</v>
      </c>
      <c r="E91" s="21">
        <v>600</v>
      </c>
    </row>
    <row r="92" spans="1:5" s="14" customFormat="1" ht="17.25" customHeight="1">
      <c r="A92" s="57" t="s">
        <v>81</v>
      </c>
      <c r="B92" s="58" t="s">
        <v>82</v>
      </c>
      <c r="C92" s="46">
        <v>600</v>
      </c>
      <c r="D92" s="46">
        <v>600</v>
      </c>
      <c r="E92" s="17">
        <v>600</v>
      </c>
    </row>
    <row r="93" spans="1:5" s="14" customFormat="1" ht="77.25" customHeight="1">
      <c r="A93" s="61" t="s">
        <v>188</v>
      </c>
      <c r="B93" s="62" t="s">
        <v>187</v>
      </c>
      <c r="C93" s="45">
        <f>C94+C95+C96</f>
        <v>3055</v>
      </c>
      <c r="D93" s="45">
        <f>D94+D95+D96</f>
        <v>3055</v>
      </c>
      <c r="E93" s="21">
        <f>E94+E95+E96</f>
        <v>3055</v>
      </c>
    </row>
    <row r="94" spans="1:5" s="14" customFormat="1" ht="75" customHeight="1">
      <c r="A94" s="104" t="s">
        <v>23</v>
      </c>
      <c r="B94" s="58" t="s">
        <v>232</v>
      </c>
      <c r="C94" s="46">
        <v>5</v>
      </c>
      <c r="D94" s="46">
        <v>5</v>
      </c>
      <c r="E94" s="17">
        <v>5</v>
      </c>
    </row>
    <row r="95" spans="1:5" s="14" customFormat="1" ht="78" customHeight="1">
      <c r="A95" s="104" t="s">
        <v>225</v>
      </c>
      <c r="B95" s="70" t="s">
        <v>233</v>
      </c>
      <c r="C95" s="46">
        <v>3000</v>
      </c>
      <c r="D95" s="46">
        <v>3000</v>
      </c>
      <c r="E95" s="17">
        <v>3000</v>
      </c>
    </row>
    <row r="96" spans="1:5" s="14" customFormat="1" ht="72.75" customHeight="1">
      <c r="A96" s="104" t="s">
        <v>226</v>
      </c>
      <c r="B96" s="58" t="s">
        <v>227</v>
      </c>
      <c r="C96" s="46">
        <v>50</v>
      </c>
      <c r="D96" s="46">
        <v>50</v>
      </c>
      <c r="E96" s="17">
        <v>50</v>
      </c>
    </row>
    <row r="97" spans="1:5" s="14" customFormat="1" ht="35.25" customHeight="1">
      <c r="A97" s="61" t="s">
        <v>228</v>
      </c>
      <c r="B97" s="62" t="s">
        <v>229</v>
      </c>
      <c r="C97" s="45">
        <f>C98+C99</f>
        <v>10988</v>
      </c>
      <c r="D97" s="45">
        <f>D98+D99</f>
        <v>8500</v>
      </c>
      <c r="E97" s="21">
        <f>E98+E99</f>
        <v>8500</v>
      </c>
    </row>
    <row r="98" spans="1:5" s="14" customFormat="1" ht="35.25" customHeight="1">
      <c r="A98" s="57" t="s">
        <v>83</v>
      </c>
      <c r="B98" s="58" t="s">
        <v>84</v>
      </c>
      <c r="C98" s="46">
        <v>10488</v>
      </c>
      <c r="D98" s="46">
        <v>8000</v>
      </c>
      <c r="E98" s="17">
        <v>8000</v>
      </c>
    </row>
    <row r="99" spans="1:5" s="14" customFormat="1" ht="40.5" customHeight="1">
      <c r="A99" s="57" t="s">
        <v>230</v>
      </c>
      <c r="B99" s="58" t="s">
        <v>231</v>
      </c>
      <c r="C99" s="46">
        <v>500</v>
      </c>
      <c r="D99" s="46">
        <v>500</v>
      </c>
      <c r="E99" s="17">
        <v>500</v>
      </c>
    </row>
    <row r="100" spans="1:5" s="14" customFormat="1" ht="17.25" customHeight="1">
      <c r="A100" s="55" t="s">
        <v>85</v>
      </c>
      <c r="B100" s="51" t="s">
        <v>86</v>
      </c>
      <c r="C100" s="87">
        <f>C108+C120+C123+C124</f>
        <v>13791.2</v>
      </c>
      <c r="D100" s="56">
        <f>D108+D120+D123+D124</f>
        <v>8919</v>
      </c>
      <c r="E100" s="16">
        <f>E108+E120+E123+E124</f>
        <v>8931</v>
      </c>
    </row>
    <row r="101" spans="1:5" s="14" customFormat="1" ht="16.5" customHeight="1">
      <c r="A101" s="61" t="s">
        <v>87</v>
      </c>
      <c r="B101" s="62" t="s">
        <v>88</v>
      </c>
      <c r="C101" s="46"/>
      <c r="D101" s="46"/>
      <c r="E101" s="17"/>
    </row>
    <row r="102" spans="1:5" s="14" customFormat="1" ht="55.5" customHeight="1">
      <c r="A102" s="57" t="s">
        <v>89</v>
      </c>
      <c r="B102" s="58" t="s">
        <v>90</v>
      </c>
      <c r="C102" s="46"/>
      <c r="D102" s="46"/>
      <c r="E102" s="17"/>
    </row>
    <row r="103" spans="1:5" s="14" customFormat="1" ht="57" customHeight="1">
      <c r="A103" s="57" t="s">
        <v>91</v>
      </c>
      <c r="B103" s="58" t="s">
        <v>92</v>
      </c>
      <c r="C103" s="46"/>
      <c r="D103" s="46"/>
      <c r="E103" s="17"/>
    </row>
    <row r="104" spans="1:5" s="14" customFormat="1" ht="56.25" customHeight="1">
      <c r="A104" s="61" t="s">
        <v>93</v>
      </c>
      <c r="B104" s="62" t="s">
        <v>94</v>
      </c>
      <c r="C104" s="46"/>
      <c r="D104" s="46"/>
      <c r="E104" s="17"/>
    </row>
    <row r="105" spans="1:5" s="14" customFormat="1" ht="54.75" customHeight="1">
      <c r="A105" s="61" t="s">
        <v>159</v>
      </c>
      <c r="B105" s="62" t="s">
        <v>162</v>
      </c>
      <c r="C105" s="46"/>
      <c r="D105" s="46"/>
      <c r="E105" s="17"/>
    </row>
    <row r="106" spans="1:5" s="14" customFormat="1" ht="54" customHeight="1">
      <c r="A106" s="57" t="s">
        <v>160</v>
      </c>
      <c r="B106" s="58" t="s">
        <v>163</v>
      </c>
      <c r="C106" s="46"/>
      <c r="D106" s="46"/>
      <c r="E106" s="17"/>
    </row>
    <row r="107" spans="1:5" s="14" customFormat="1" ht="42.75" customHeight="1">
      <c r="A107" s="57" t="s">
        <v>161</v>
      </c>
      <c r="B107" s="58" t="s">
        <v>164</v>
      </c>
      <c r="C107" s="46"/>
      <c r="D107" s="46"/>
      <c r="E107" s="17"/>
    </row>
    <row r="108" spans="1:5" s="14" customFormat="1" ht="18.75" customHeight="1">
      <c r="A108" s="107" t="s">
        <v>31</v>
      </c>
      <c r="B108" s="62" t="s">
        <v>32</v>
      </c>
      <c r="C108" s="82">
        <f>C110</f>
        <v>94.2</v>
      </c>
      <c r="D108" s="46">
        <f>D110</f>
        <v>20</v>
      </c>
      <c r="E108" s="17">
        <f>E110</f>
        <v>20</v>
      </c>
    </row>
    <row r="109" spans="1:5" s="14" customFormat="1" ht="46.5" customHeight="1">
      <c r="A109" s="104" t="s">
        <v>30</v>
      </c>
      <c r="B109" s="71" t="s">
        <v>189</v>
      </c>
      <c r="C109" s="46"/>
      <c r="D109" s="46"/>
      <c r="E109" s="17"/>
    </row>
    <row r="110" spans="1:5" s="14" customFormat="1" ht="59.25" customHeight="1">
      <c r="A110" s="104" t="s">
        <v>24</v>
      </c>
      <c r="B110" s="58" t="s">
        <v>25</v>
      </c>
      <c r="C110" s="82">
        <f>20+74.2</f>
        <v>94.2</v>
      </c>
      <c r="D110" s="46">
        <v>20</v>
      </c>
      <c r="E110" s="17">
        <v>20</v>
      </c>
    </row>
    <row r="111" spans="1:5" s="14" customFormat="1" ht="40.5" customHeight="1">
      <c r="A111" s="68" t="s">
        <v>26</v>
      </c>
      <c r="B111" s="58" t="s">
        <v>27</v>
      </c>
      <c r="C111" s="46"/>
      <c r="D111" s="46"/>
      <c r="E111" s="17"/>
    </row>
    <row r="112" spans="1:5" s="14" customFormat="1" ht="90.75" customHeight="1">
      <c r="A112" s="61" t="s">
        <v>190</v>
      </c>
      <c r="B112" s="62" t="s">
        <v>191</v>
      </c>
      <c r="C112" s="46"/>
      <c r="D112" s="46"/>
      <c r="E112" s="17"/>
    </row>
    <row r="113" spans="1:5" s="14" customFormat="1" ht="35.25" customHeight="1">
      <c r="A113" s="57" t="s">
        <v>116</v>
      </c>
      <c r="B113" s="58" t="s">
        <v>192</v>
      </c>
      <c r="C113" s="46"/>
      <c r="D113" s="46"/>
      <c r="E113" s="17"/>
    </row>
    <row r="114" spans="1:5" s="14" customFormat="1" ht="36" customHeight="1">
      <c r="A114" s="57" t="s">
        <v>5</v>
      </c>
      <c r="B114" s="58" t="s">
        <v>95</v>
      </c>
      <c r="C114" s="46"/>
      <c r="D114" s="46"/>
      <c r="E114" s="17"/>
    </row>
    <row r="115" spans="1:5" s="14" customFormat="1" ht="17.25" customHeight="1">
      <c r="A115" s="57" t="s">
        <v>102</v>
      </c>
      <c r="B115" s="58" t="s">
        <v>103</v>
      </c>
      <c r="C115" s="46"/>
      <c r="D115" s="46"/>
      <c r="E115" s="17"/>
    </row>
    <row r="116" spans="1:5" s="14" customFormat="1" ht="54.75" customHeight="1">
      <c r="A116" s="61" t="s">
        <v>104</v>
      </c>
      <c r="B116" s="62" t="s">
        <v>105</v>
      </c>
      <c r="C116" s="46"/>
      <c r="D116" s="46"/>
      <c r="E116" s="17"/>
    </row>
    <row r="117" spans="1:5" s="14" customFormat="1" ht="18.75" customHeight="1">
      <c r="A117" s="61" t="s">
        <v>106</v>
      </c>
      <c r="B117" s="62" t="s">
        <v>193</v>
      </c>
      <c r="C117" s="46"/>
      <c r="D117" s="46"/>
      <c r="E117" s="17"/>
    </row>
    <row r="118" spans="1:5" s="14" customFormat="1" ht="54" customHeight="1">
      <c r="A118" s="57" t="s">
        <v>211</v>
      </c>
      <c r="B118" s="58" t="s">
        <v>165</v>
      </c>
      <c r="C118" s="46"/>
      <c r="D118" s="46"/>
      <c r="E118" s="17"/>
    </row>
    <row r="119" spans="1:5" s="14" customFormat="1" ht="18.75" customHeight="1">
      <c r="A119" s="57" t="s">
        <v>248</v>
      </c>
      <c r="B119" s="58" t="s">
        <v>249</v>
      </c>
      <c r="C119" s="46"/>
      <c r="D119" s="46"/>
      <c r="E119" s="17"/>
    </row>
    <row r="120" spans="1:5" s="14" customFormat="1" ht="56.25" customHeight="1">
      <c r="A120" s="61" t="s">
        <v>171</v>
      </c>
      <c r="B120" s="62" t="s">
        <v>172</v>
      </c>
      <c r="C120" s="46">
        <v>7000</v>
      </c>
      <c r="D120" s="46">
        <v>7000</v>
      </c>
      <c r="E120" s="17">
        <v>7000</v>
      </c>
    </row>
    <row r="121" spans="1:5" s="14" customFormat="1" ht="56.25" customHeight="1" hidden="1">
      <c r="A121" s="61" t="s">
        <v>96</v>
      </c>
      <c r="B121" s="62" t="s">
        <v>210</v>
      </c>
      <c r="C121" s="46"/>
      <c r="D121" s="46"/>
      <c r="E121" s="17"/>
    </row>
    <row r="122" spans="1:5" s="14" customFormat="1" ht="35.25" customHeight="1" hidden="1">
      <c r="A122" s="61" t="s">
        <v>97</v>
      </c>
      <c r="B122" s="62" t="s">
        <v>98</v>
      </c>
      <c r="C122" s="46"/>
      <c r="D122" s="46"/>
      <c r="E122" s="17"/>
    </row>
    <row r="123" spans="1:5" s="14" customFormat="1" ht="53.25" customHeight="1">
      <c r="A123" s="61" t="s">
        <v>170</v>
      </c>
      <c r="B123" s="62" t="s">
        <v>194</v>
      </c>
      <c r="C123" s="46">
        <v>886</v>
      </c>
      <c r="D123" s="46">
        <v>886</v>
      </c>
      <c r="E123" s="17">
        <v>886</v>
      </c>
    </row>
    <row r="124" spans="1:5" s="14" customFormat="1" ht="38.25" customHeight="1">
      <c r="A124" s="61" t="s">
        <v>107</v>
      </c>
      <c r="B124" s="62" t="s">
        <v>108</v>
      </c>
      <c r="C124" s="46">
        <f>C125</f>
        <v>5811</v>
      </c>
      <c r="D124" s="46">
        <f>D125</f>
        <v>1013</v>
      </c>
      <c r="E124" s="17">
        <f>E125</f>
        <v>1025</v>
      </c>
    </row>
    <row r="125" spans="1:5" s="14" customFormat="1" ht="36.75" customHeight="1">
      <c r="A125" s="57" t="s">
        <v>109</v>
      </c>
      <c r="B125" s="58" t="s">
        <v>110</v>
      </c>
      <c r="C125" s="46">
        <v>5811</v>
      </c>
      <c r="D125" s="46">
        <v>1013</v>
      </c>
      <c r="E125" s="17">
        <v>1025</v>
      </c>
    </row>
    <row r="126" spans="1:5" s="14" customFormat="1" ht="17.25" customHeight="1" hidden="1">
      <c r="A126" s="72" t="s">
        <v>112</v>
      </c>
      <c r="B126" s="73" t="s">
        <v>113</v>
      </c>
      <c r="C126" s="48"/>
      <c r="D126" s="48"/>
      <c r="E126" s="40"/>
    </row>
    <row r="127" spans="1:5" s="14" customFormat="1" ht="21.75" customHeight="1" hidden="1">
      <c r="A127" s="43" t="s">
        <v>114</v>
      </c>
      <c r="B127" s="74" t="s">
        <v>115</v>
      </c>
      <c r="C127" s="48"/>
      <c r="D127" s="48"/>
      <c r="E127" s="40"/>
    </row>
    <row r="128" spans="1:6" s="14" customFormat="1" ht="16.5" customHeight="1">
      <c r="A128" s="72" t="s">
        <v>119</v>
      </c>
      <c r="B128" s="73" t="s">
        <v>120</v>
      </c>
      <c r="C128" s="75">
        <f>C261+C129</f>
        <v>4292661.77927</v>
      </c>
      <c r="D128" s="75">
        <f>D261+D129</f>
        <v>3589468.3301800005</v>
      </c>
      <c r="E128" s="50">
        <f>E261+E129</f>
        <v>2549333.9902999997</v>
      </c>
      <c r="F128" s="23"/>
    </row>
    <row r="129" spans="1:6" s="14" customFormat="1" ht="36.75" customHeight="1">
      <c r="A129" s="43" t="s">
        <v>121</v>
      </c>
      <c r="B129" s="44" t="s">
        <v>122</v>
      </c>
      <c r="C129" s="48">
        <f>C130+C135+C192+C254</f>
        <v>4282619.83528</v>
      </c>
      <c r="D129" s="48">
        <f>D130+D192+D254+D135</f>
        <v>3588745.3301800005</v>
      </c>
      <c r="E129" s="49">
        <f>E130+E192+E254+E135</f>
        <v>2548603.9902999997</v>
      </c>
      <c r="F129" s="23"/>
    </row>
    <row r="130" spans="1:6" s="14" customFormat="1" ht="21" customHeight="1">
      <c r="A130" s="72" t="s">
        <v>309</v>
      </c>
      <c r="B130" s="76" t="s">
        <v>216</v>
      </c>
      <c r="C130" s="56">
        <f>C131+C134</f>
        <v>886059</v>
      </c>
      <c r="D130" s="56">
        <f>D131</f>
        <v>245599</v>
      </c>
      <c r="E130" s="16">
        <f>E131</f>
        <v>172612</v>
      </c>
      <c r="F130" s="24"/>
    </row>
    <row r="131" spans="1:6" s="14" customFormat="1" ht="18.75" customHeight="1">
      <c r="A131" s="77" t="s">
        <v>310</v>
      </c>
      <c r="B131" s="78" t="s">
        <v>432</v>
      </c>
      <c r="C131" s="46">
        <f>C133+C132</f>
        <v>697459</v>
      </c>
      <c r="D131" s="46">
        <f>D133+D132</f>
        <v>245599</v>
      </c>
      <c r="E131" s="17">
        <f>E133+E132</f>
        <v>172612</v>
      </c>
      <c r="F131" s="24"/>
    </row>
    <row r="132" spans="1:6" s="14" customFormat="1" ht="38.25" customHeight="1">
      <c r="A132" s="79"/>
      <c r="B132" s="80" t="s">
        <v>123</v>
      </c>
      <c r="C132" s="45">
        <v>691899</v>
      </c>
      <c r="D132" s="45">
        <v>240058</v>
      </c>
      <c r="E132" s="21">
        <v>167088</v>
      </c>
      <c r="F132" s="24" t="s">
        <v>270</v>
      </c>
    </row>
    <row r="133" spans="1:6" s="14" customFormat="1" ht="38.25" customHeight="1">
      <c r="A133" s="79"/>
      <c r="B133" s="80" t="s">
        <v>124</v>
      </c>
      <c r="C133" s="45">
        <v>5560</v>
      </c>
      <c r="D133" s="45">
        <v>5541</v>
      </c>
      <c r="E133" s="21">
        <v>5524</v>
      </c>
      <c r="F133" s="25" t="s">
        <v>269</v>
      </c>
    </row>
    <row r="134" spans="1:6" s="14" customFormat="1" ht="21.75" customHeight="1">
      <c r="A134" s="43" t="s">
        <v>311</v>
      </c>
      <c r="B134" s="97" t="s">
        <v>240</v>
      </c>
      <c r="C134" s="99">
        <f>75000+113600</f>
        <v>188600</v>
      </c>
      <c r="D134" s="45"/>
      <c r="E134" s="45"/>
      <c r="F134" s="26"/>
    </row>
    <row r="135" spans="1:6" s="14" customFormat="1" ht="49.5" customHeight="1">
      <c r="A135" s="72" t="s">
        <v>312</v>
      </c>
      <c r="B135" s="76" t="s">
        <v>195</v>
      </c>
      <c r="C135" s="75">
        <f>C170+C136+C166+C165+C168+C141+C153+C139+C154+C156+C150+C152+C148+C163+C164+C155</f>
        <v>1164822.37852</v>
      </c>
      <c r="D135" s="75">
        <f>D141+D148+D150+D165+D170+D154</f>
        <v>1116080.03018</v>
      </c>
      <c r="E135" s="50">
        <f>E170+E136+E166+E165+E168+E141+E153+E139+E154+E150+E162</f>
        <v>140588.59029999998</v>
      </c>
      <c r="F135" s="24"/>
    </row>
    <row r="136" spans="1:6" s="14" customFormat="1" ht="57" customHeight="1">
      <c r="A136" s="43" t="s">
        <v>313</v>
      </c>
      <c r="B136" s="74" t="s">
        <v>235</v>
      </c>
      <c r="C136" s="46">
        <f>160000-9590</f>
        <v>150410</v>
      </c>
      <c r="D136" s="56"/>
      <c r="E136" s="41"/>
      <c r="F136" s="24">
        <v>27.17</v>
      </c>
    </row>
    <row r="137" spans="1:6" s="14" customFormat="1" ht="0.75" customHeight="1" hidden="1">
      <c r="A137" s="43" t="s">
        <v>314</v>
      </c>
      <c r="B137" s="74" t="s">
        <v>236</v>
      </c>
      <c r="C137" s="56"/>
      <c r="D137" s="56"/>
      <c r="E137" s="41"/>
      <c r="F137" s="24"/>
    </row>
    <row r="138" spans="1:6" s="14" customFormat="1" ht="16.5" customHeight="1" hidden="1">
      <c r="A138" s="43"/>
      <c r="B138" s="81" t="s">
        <v>237</v>
      </c>
      <c r="C138" s="56"/>
      <c r="D138" s="56"/>
      <c r="E138" s="41"/>
      <c r="F138" s="24"/>
    </row>
    <row r="139" spans="1:6" s="14" customFormat="1" ht="48" customHeight="1" hidden="1">
      <c r="A139" s="43" t="s">
        <v>381</v>
      </c>
      <c r="B139" s="74" t="s">
        <v>354</v>
      </c>
      <c r="C139" s="46"/>
      <c r="D139" s="46"/>
      <c r="E139" s="41"/>
      <c r="F139" s="24">
        <v>59</v>
      </c>
    </row>
    <row r="140" spans="1:6" s="14" customFormat="1" ht="35.25" customHeight="1" hidden="1">
      <c r="A140" s="43"/>
      <c r="B140" s="74" t="s">
        <v>386</v>
      </c>
      <c r="C140" s="46"/>
      <c r="D140" s="46"/>
      <c r="E140" s="41"/>
      <c r="F140" s="24"/>
    </row>
    <row r="141" spans="1:6" s="14" customFormat="1" ht="90" customHeight="1">
      <c r="A141" s="43" t="s">
        <v>362</v>
      </c>
      <c r="B141" s="74" t="s">
        <v>355</v>
      </c>
      <c r="C141" s="48">
        <f>C142+C147</f>
        <v>55032.27106</v>
      </c>
      <c r="D141" s="48">
        <f>D142+D147</f>
        <v>138063.42143000002</v>
      </c>
      <c r="E141" s="41"/>
      <c r="F141" s="24">
        <v>15.8</v>
      </c>
    </row>
    <row r="142" spans="1:6" s="14" customFormat="1" ht="54" customHeight="1">
      <c r="A142" s="43"/>
      <c r="B142" s="80" t="s">
        <v>409</v>
      </c>
      <c r="C142" s="48"/>
      <c r="D142" s="48">
        <f>9654.8-0.01438</f>
        <v>9654.785619999999</v>
      </c>
      <c r="E142" s="41"/>
      <c r="F142" s="24"/>
    </row>
    <row r="143" spans="1:6" s="14" customFormat="1" ht="15" customHeight="1" hidden="1">
      <c r="A143" s="43"/>
      <c r="B143" s="81" t="s">
        <v>271</v>
      </c>
      <c r="C143" s="45">
        <v>0</v>
      </c>
      <c r="D143" s="75"/>
      <c r="E143" s="41"/>
      <c r="F143" s="24"/>
    </row>
    <row r="144" spans="1:6" s="14" customFormat="1" ht="19.5" customHeight="1" hidden="1">
      <c r="A144" s="43"/>
      <c r="B144" s="81" t="s">
        <v>272</v>
      </c>
      <c r="C144" s="45">
        <v>0</v>
      </c>
      <c r="D144" s="75"/>
      <c r="E144" s="41"/>
      <c r="F144" s="24"/>
    </row>
    <row r="145" spans="1:6" s="14" customFormat="1" ht="18.75" customHeight="1" hidden="1">
      <c r="A145" s="43"/>
      <c r="B145" s="81" t="s">
        <v>273</v>
      </c>
      <c r="C145" s="45">
        <v>0</v>
      </c>
      <c r="D145" s="75"/>
      <c r="E145" s="41"/>
      <c r="F145" s="24"/>
    </row>
    <row r="146" spans="1:6" s="14" customFormat="1" ht="19.5" customHeight="1" hidden="1">
      <c r="A146" s="43"/>
      <c r="B146" s="81" t="s">
        <v>274</v>
      </c>
      <c r="C146" s="45">
        <v>0</v>
      </c>
      <c r="D146" s="75"/>
      <c r="E146" s="41"/>
      <c r="F146" s="24"/>
    </row>
    <row r="147" spans="1:6" s="14" customFormat="1" ht="63.75" customHeight="1">
      <c r="A147" s="43"/>
      <c r="B147" s="80" t="s">
        <v>409</v>
      </c>
      <c r="C147" s="106">
        <v>55032.27106</v>
      </c>
      <c r="D147" s="48">
        <v>128408.63581</v>
      </c>
      <c r="E147" s="41"/>
      <c r="F147" s="24"/>
    </row>
    <row r="148" spans="1:6" s="14" customFormat="1" ht="91.5" customHeight="1">
      <c r="A148" s="43" t="s">
        <v>397</v>
      </c>
      <c r="B148" s="74" t="s">
        <v>398</v>
      </c>
      <c r="C148" s="48">
        <v>19866.99318</v>
      </c>
      <c r="D148" s="46">
        <v>12000</v>
      </c>
      <c r="E148" s="41"/>
      <c r="F148" s="24"/>
    </row>
    <row r="149" spans="1:8" s="14" customFormat="1" ht="0.75" customHeight="1" hidden="1">
      <c r="A149" s="43" t="s">
        <v>315</v>
      </c>
      <c r="B149" s="74" t="s">
        <v>238</v>
      </c>
      <c r="C149" s="75"/>
      <c r="D149" s="75"/>
      <c r="E149" s="41"/>
      <c r="F149" s="27"/>
      <c r="G149" s="28"/>
      <c r="H149" s="28"/>
    </row>
    <row r="150" spans="1:8" s="14" customFormat="1" ht="75.75" customHeight="1">
      <c r="A150" s="43" t="s">
        <v>393</v>
      </c>
      <c r="B150" s="74" t="s">
        <v>394</v>
      </c>
      <c r="C150" s="48">
        <v>8446.76772</v>
      </c>
      <c r="D150" s="93">
        <f>7459.38556-7459.38556+12000+29302.3948-12000</f>
        <v>29302.394799999995</v>
      </c>
      <c r="E150" s="40">
        <v>1776.13006</v>
      </c>
      <c r="F150" s="27"/>
      <c r="G150" s="28"/>
      <c r="H150" s="28"/>
    </row>
    <row r="151" spans="1:8" s="14" customFormat="1" ht="38.25" customHeight="1">
      <c r="A151" s="43" t="s">
        <v>316</v>
      </c>
      <c r="B151" s="74" t="s">
        <v>239</v>
      </c>
      <c r="C151" s="75"/>
      <c r="D151" s="75"/>
      <c r="E151" s="41"/>
      <c r="F151" s="27"/>
      <c r="G151" s="28"/>
      <c r="H151" s="28"/>
    </row>
    <row r="152" spans="1:8" s="14" customFormat="1" ht="38.25" customHeight="1">
      <c r="A152" s="43" t="s">
        <v>395</v>
      </c>
      <c r="B152" s="74" t="s">
        <v>396</v>
      </c>
      <c r="C152" s="46">
        <v>240</v>
      </c>
      <c r="D152" s="56"/>
      <c r="E152" s="41"/>
      <c r="F152" s="27"/>
      <c r="G152" s="28"/>
      <c r="H152" s="28"/>
    </row>
    <row r="153" spans="1:8" s="14" customFormat="1" ht="57.75" customHeight="1">
      <c r="A153" s="43" t="s">
        <v>356</v>
      </c>
      <c r="B153" s="74" t="s">
        <v>357</v>
      </c>
      <c r="C153" s="46"/>
      <c r="D153" s="46"/>
      <c r="E153" s="41"/>
      <c r="F153" s="27">
        <v>21.12</v>
      </c>
      <c r="G153" s="28"/>
      <c r="H153" s="28"/>
    </row>
    <row r="154" spans="1:8" s="14" customFormat="1" ht="37.5" customHeight="1">
      <c r="A154" s="43" t="s">
        <v>384</v>
      </c>
      <c r="B154" s="74" t="s">
        <v>385</v>
      </c>
      <c r="C154" s="82">
        <v>12796.6</v>
      </c>
      <c r="D154" s="82">
        <f>29950.9+107219.4</f>
        <v>137170.3</v>
      </c>
      <c r="E154" s="82">
        <v>63590.9</v>
      </c>
      <c r="F154" s="27">
        <v>24.15</v>
      </c>
      <c r="G154" s="28"/>
      <c r="H154" s="28"/>
    </row>
    <row r="155" spans="1:8" s="14" customFormat="1" ht="37.5" customHeight="1">
      <c r="A155" s="101" t="s">
        <v>436</v>
      </c>
      <c r="B155" s="102" t="s">
        <v>437</v>
      </c>
      <c r="C155" s="103">
        <v>20</v>
      </c>
      <c r="D155" s="82"/>
      <c r="E155" s="82"/>
      <c r="F155" s="27"/>
      <c r="G155" s="28"/>
      <c r="H155" s="28"/>
    </row>
    <row r="156" spans="1:8" s="14" customFormat="1" ht="39" customHeight="1">
      <c r="A156" s="43" t="s">
        <v>317</v>
      </c>
      <c r="B156" s="74" t="s">
        <v>392</v>
      </c>
      <c r="C156" s="48">
        <v>439.38872</v>
      </c>
      <c r="D156" s="75"/>
      <c r="E156" s="41"/>
      <c r="F156" s="27"/>
      <c r="G156" s="28"/>
      <c r="H156" s="28"/>
    </row>
    <row r="157" spans="1:8" s="14" customFormat="1" ht="0.75" customHeight="1" hidden="1">
      <c r="A157" s="43"/>
      <c r="B157" s="83" t="s">
        <v>260</v>
      </c>
      <c r="C157" s="84"/>
      <c r="D157" s="84"/>
      <c r="E157" s="42"/>
      <c r="F157" s="27"/>
      <c r="G157" s="28"/>
      <c r="H157" s="28"/>
    </row>
    <row r="158" spans="1:8" s="14" customFormat="1" ht="15" customHeight="1" hidden="1">
      <c r="A158" s="43"/>
      <c r="B158" s="83" t="s">
        <v>261</v>
      </c>
      <c r="C158" s="84"/>
      <c r="D158" s="84"/>
      <c r="E158" s="42"/>
      <c r="F158" s="27"/>
      <c r="G158" s="28"/>
      <c r="H158" s="28"/>
    </row>
    <row r="159" spans="1:6" s="14" customFormat="1" ht="39.75" customHeight="1" hidden="1">
      <c r="A159" s="43" t="s">
        <v>318</v>
      </c>
      <c r="B159" s="74" t="s">
        <v>217</v>
      </c>
      <c r="C159" s="48"/>
      <c r="D159" s="48"/>
      <c r="E159" s="40"/>
      <c r="F159" s="24"/>
    </row>
    <row r="160" spans="1:6" s="14" customFormat="1" ht="16.5" customHeight="1" hidden="1">
      <c r="A160" s="43"/>
      <c r="B160" s="81" t="s">
        <v>212</v>
      </c>
      <c r="C160" s="48"/>
      <c r="D160" s="48"/>
      <c r="E160" s="40"/>
      <c r="F160" s="24"/>
    </row>
    <row r="161" spans="1:6" s="14" customFormat="1" ht="15.75" customHeight="1" hidden="1">
      <c r="A161" s="43"/>
      <c r="B161" s="81" t="s">
        <v>213</v>
      </c>
      <c r="C161" s="48"/>
      <c r="D161" s="48"/>
      <c r="E161" s="40"/>
      <c r="F161" s="24"/>
    </row>
    <row r="162" spans="1:6" s="14" customFormat="1" ht="39" customHeight="1">
      <c r="A162" s="43" t="s">
        <v>319</v>
      </c>
      <c r="B162" s="44" t="s">
        <v>410</v>
      </c>
      <c r="C162" s="75"/>
      <c r="D162" s="75"/>
      <c r="E162" s="82">
        <v>39200.7</v>
      </c>
      <c r="F162" s="24"/>
    </row>
    <row r="163" spans="1:6" s="14" customFormat="1" ht="39" customHeight="1" hidden="1">
      <c r="A163" s="43"/>
      <c r="B163" s="44"/>
      <c r="C163" s="85"/>
      <c r="D163" s="75"/>
      <c r="E163" s="82"/>
      <c r="F163" s="24"/>
    </row>
    <row r="164" spans="1:6" s="14" customFormat="1" ht="58.5" customHeight="1">
      <c r="A164" s="43" t="s">
        <v>411</v>
      </c>
      <c r="B164" s="44" t="s">
        <v>412</v>
      </c>
      <c r="C164" s="85">
        <f>2786.495+18391.717</f>
        <v>21178.212</v>
      </c>
      <c r="D164" s="75"/>
      <c r="E164" s="82"/>
      <c r="F164" s="24"/>
    </row>
    <row r="165" spans="1:6" s="14" customFormat="1" ht="54" customHeight="1">
      <c r="A165" s="43" t="s">
        <v>320</v>
      </c>
      <c r="B165" s="74" t="s">
        <v>308</v>
      </c>
      <c r="C165" s="48">
        <v>68313.25301</v>
      </c>
      <c r="D165" s="48">
        <v>176483.73495</v>
      </c>
      <c r="E165" s="48">
        <v>26415.06024</v>
      </c>
      <c r="F165" s="24">
        <v>19</v>
      </c>
    </row>
    <row r="166" spans="1:6" s="14" customFormat="1" ht="36.75" customHeight="1">
      <c r="A166" s="43" t="s">
        <v>321</v>
      </c>
      <c r="B166" s="74" t="s">
        <v>358</v>
      </c>
      <c r="C166" s="48">
        <f>56445.6+16264.2-0.04789</f>
        <v>72709.75211</v>
      </c>
      <c r="D166" s="75"/>
      <c r="E166" s="75"/>
      <c r="F166" s="24">
        <v>37</v>
      </c>
    </row>
    <row r="167" spans="1:6" s="14" customFormat="1" ht="38.25" customHeight="1">
      <c r="A167" s="43" t="s">
        <v>322</v>
      </c>
      <c r="B167" s="74" t="s">
        <v>259</v>
      </c>
      <c r="C167" s="75"/>
      <c r="D167" s="75"/>
      <c r="E167" s="75"/>
      <c r="F167" s="24"/>
    </row>
    <row r="168" spans="1:6" s="14" customFormat="1" ht="49.5" customHeight="1">
      <c r="A168" s="43" t="s">
        <v>353</v>
      </c>
      <c r="B168" s="74" t="s">
        <v>354</v>
      </c>
      <c r="C168" s="46"/>
      <c r="D168" s="46"/>
      <c r="E168" s="75"/>
      <c r="F168" s="24"/>
    </row>
    <row r="169" spans="1:6" s="14" customFormat="1" ht="39.75" customHeight="1">
      <c r="A169" s="43"/>
      <c r="B169" s="81" t="s">
        <v>383</v>
      </c>
      <c r="C169" s="45"/>
      <c r="D169" s="45"/>
      <c r="E169" s="92"/>
      <c r="F169" s="24">
        <v>36.24</v>
      </c>
    </row>
    <row r="170" spans="1:6" s="14" customFormat="1" ht="18" customHeight="1">
      <c r="A170" s="43" t="s">
        <v>323</v>
      </c>
      <c r="B170" s="44" t="s">
        <v>433</v>
      </c>
      <c r="C170" s="48">
        <f>C173+C174+C175+C176+C178+C179+C171+C177+F168+J169+C180+C181+C182+C185+C186+C187+C188+C189+C191+C183</f>
        <v>755369.14072</v>
      </c>
      <c r="D170" s="85">
        <f>D172+D174+D175+D177+D178+D179+D189+D191</f>
        <v>623060.179</v>
      </c>
      <c r="E170" s="82">
        <f>E173+E174+E175+E176+E178+E179+E171+E177+H168+L169+E180+E181+E182+E185+E186+E187+E188+E189+E191</f>
        <v>9605.8</v>
      </c>
      <c r="F170" s="24"/>
    </row>
    <row r="171" spans="1:6" s="14" customFormat="1" ht="76.5" customHeight="1">
      <c r="A171" s="43"/>
      <c r="B171" s="80" t="s">
        <v>427</v>
      </c>
      <c r="C171" s="82">
        <v>4308.3</v>
      </c>
      <c r="D171" s="48"/>
      <c r="E171" s="48"/>
      <c r="F171" s="24">
        <v>16</v>
      </c>
    </row>
    <row r="172" spans="1:6" s="14" customFormat="1" ht="19.5" customHeight="1">
      <c r="A172" s="43"/>
      <c r="B172" s="80" t="s">
        <v>275</v>
      </c>
      <c r="C172" s="48"/>
      <c r="D172" s="46">
        <v>5</v>
      </c>
      <c r="E172" s="48"/>
      <c r="F172" s="24">
        <v>30</v>
      </c>
    </row>
    <row r="173" spans="1:6" s="14" customFormat="1" ht="18" customHeight="1">
      <c r="A173" s="43"/>
      <c r="B173" s="80" t="s">
        <v>403</v>
      </c>
      <c r="C173" s="48">
        <v>1248.83234</v>
      </c>
      <c r="D173" s="48"/>
      <c r="E173" s="48"/>
      <c r="F173" s="24">
        <v>37</v>
      </c>
    </row>
    <row r="174" spans="1:6" s="14" customFormat="1" ht="54.75" customHeight="1">
      <c r="A174" s="43"/>
      <c r="B174" s="80" t="s">
        <v>417</v>
      </c>
      <c r="C174" s="46">
        <v>8134</v>
      </c>
      <c r="D174" s="46">
        <v>7954</v>
      </c>
      <c r="E174" s="46">
        <v>7954</v>
      </c>
      <c r="F174" s="24">
        <v>35</v>
      </c>
    </row>
    <row r="175" spans="1:6" s="14" customFormat="1" ht="56.25" customHeight="1">
      <c r="A175" s="43"/>
      <c r="B175" s="80" t="s">
        <v>415</v>
      </c>
      <c r="C175" s="46">
        <v>618</v>
      </c>
      <c r="D175" s="46">
        <v>718</v>
      </c>
      <c r="E175" s="46">
        <v>718</v>
      </c>
      <c r="F175" s="24">
        <v>29</v>
      </c>
    </row>
    <row r="176" spans="1:7" s="14" customFormat="1" ht="53.25" customHeight="1">
      <c r="A176" s="43"/>
      <c r="B176" s="80" t="s">
        <v>416</v>
      </c>
      <c r="C176" s="46"/>
      <c r="D176" s="46"/>
      <c r="E176" s="46"/>
      <c r="F176" s="29" t="s">
        <v>373</v>
      </c>
      <c r="G176" s="30"/>
    </row>
    <row r="177" spans="1:6" s="14" customFormat="1" ht="36" customHeight="1">
      <c r="A177" s="43"/>
      <c r="B177" s="80" t="s">
        <v>418</v>
      </c>
      <c r="C177" s="48">
        <f>451126.42372+17800.63876</f>
        <v>468927.06248</v>
      </c>
      <c r="D177" s="85">
        <v>530198.279</v>
      </c>
      <c r="E177" s="48"/>
      <c r="F177" s="24">
        <v>20.11</v>
      </c>
    </row>
    <row r="178" spans="1:6" s="14" customFormat="1" ht="56.25" customHeight="1">
      <c r="A178" s="43"/>
      <c r="B178" s="80" t="s">
        <v>419</v>
      </c>
      <c r="C178" s="46">
        <v>700</v>
      </c>
      <c r="D178" s="46">
        <v>690</v>
      </c>
      <c r="E178" s="46">
        <v>690</v>
      </c>
      <c r="F178" s="24">
        <v>31.2</v>
      </c>
    </row>
    <row r="179" spans="1:6" s="14" customFormat="1" ht="38.25" customHeight="1">
      <c r="A179" s="43"/>
      <c r="B179" s="80" t="s">
        <v>420</v>
      </c>
      <c r="C179" s="82">
        <v>248.3</v>
      </c>
      <c r="D179" s="82">
        <v>243.8</v>
      </c>
      <c r="E179" s="82">
        <v>243.8</v>
      </c>
      <c r="F179" s="24">
        <v>32</v>
      </c>
    </row>
    <row r="180" spans="1:6" s="14" customFormat="1" ht="22.5" customHeight="1">
      <c r="A180" s="43"/>
      <c r="B180" s="80" t="s">
        <v>421</v>
      </c>
      <c r="C180" s="46">
        <v>80</v>
      </c>
      <c r="D180" s="48"/>
      <c r="E180" s="48"/>
      <c r="F180" s="24">
        <v>83.48</v>
      </c>
    </row>
    <row r="181" spans="1:6" s="14" customFormat="1" ht="0.75" customHeight="1">
      <c r="A181" s="43"/>
      <c r="B181" s="80"/>
      <c r="C181" s="48"/>
      <c r="D181" s="48"/>
      <c r="E181" s="48"/>
      <c r="F181" s="24">
        <v>24.15</v>
      </c>
    </row>
    <row r="182" spans="1:6" s="14" customFormat="1" ht="22.5" customHeight="1">
      <c r="A182" s="43"/>
      <c r="B182" s="80" t="s">
        <v>382</v>
      </c>
      <c r="C182" s="93">
        <f>134455.2449-0.085-0.015</f>
        <v>134455.14489999998</v>
      </c>
      <c r="D182" s="48"/>
      <c r="E182" s="48"/>
      <c r="F182" s="24">
        <v>87.58</v>
      </c>
    </row>
    <row r="183" spans="1:6" s="14" customFormat="1" ht="22.5" customHeight="1">
      <c r="A183" s="43"/>
      <c r="B183" s="80" t="s">
        <v>382</v>
      </c>
      <c r="C183" s="85">
        <v>14691.501</v>
      </c>
      <c r="D183" s="48"/>
      <c r="E183" s="48"/>
      <c r="F183" s="24"/>
    </row>
    <row r="184" spans="1:6" s="14" customFormat="1" ht="22.5" customHeight="1">
      <c r="A184" s="43"/>
      <c r="B184" s="94" t="s">
        <v>414</v>
      </c>
      <c r="C184" s="85">
        <v>14691.501</v>
      </c>
      <c r="D184" s="48"/>
      <c r="E184" s="48"/>
      <c r="F184" s="24"/>
    </row>
    <row r="185" spans="1:6" s="14" customFormat="1" ht="36" customHeight="1">
      <c r="A185" s="43"/>
      <c r="B185" s="80" t="s">
        <v>422</v>
      </c>
      <c r="C185" s="46">
        <v>60000</v>
      </c>
      <c r="D185" s="48"/>
      <c r="E185" s="48"/>
      <c r="F185" s="24"/>
    </row>
    <row r="186" spans="1:6" s="14" customFormat="1" ht="19.5" customHeight="1">
      <c r="A186" s="43"/>
      <c r="B186" s="80" t="s">
        <v>423</v>
      </c>
      <c r="C186" s="46">
        <v>720</v>
      </c>
      <c r="D186" s="48"/>
      <c r="E186" s="48"/>
      <c r="F186" s="24"/>
    </row>
    <row r="187" spans="1:6" s="14" customFormat="1" ht="38.25" customHeight="1">
      <c r="A187" s="43"/>
      <c r="B187" s="80" t="s">
        <v>424</v>
      </c>
      <c r="C187" s="46">
        <v>438</v>
      </c>
      <c r="D187" s="48"/>
      <c r="E187" s="48"/>
      <c r="F187" s="24"/>
    </row>
    <row r="188" spans="1:6" s="14" customFormat="1" ht="18.75" customHeight="1">
      <c r="A188" s="43"/>
      <c r="B188" s="80" t="s">
        <v>425</v>
      </c>
      <c r="C188" s="46">
        <v>30800</v>
      </c>
      <c r="D188" s="48"/>
      <c r="E188" s="48"/>
      <c r="F188" s="24"/>
    </row>
    <row r="189" spans="1:6" s="14" customFormat="1" ht="55.5" customHeight="1" hidden="1">
      <c r="A189" s="43"/>
      <c r="B189" s="80"/>
      <c r="C189" s="46"/>
      <c r="D189" s="82"/>
      <c r="E189" s="48"/>
      <c r="F189" s="24"/>
    </row>
    <row r="190" spans="1:6" s="14" customFormat="1" ht="1.5" customHeight="1" hidden="1">
      <c r="A190" s="43"/>
      <c r="B190" s="80" t="s">
        <v>410</v>
      </c>
      <c r="C190" s="46"/>
      <c r="D190" s="48"/>
      <c r="E190" s="82"/>
      <c r="F190" s="24"/>
    </row>
    <row r="191" spans="1:6" s="14" customFormat="1" ht="36.75" customHeight="1">
      <c r="A191" s="43"/>
      <c r="B191" s="80" t="s">
        <v>426</v>
      </c>
      <c r="C191" s="46">
        <v>30000</v>
      </c>
      <c r="D191" s="82">
        <v>83251.1</v>
      </c>
      <c r="E191" s="48"/>
      <c r="F191" s="24"/>
    </row>
    <row r="192" spans="1:6" s="14" customFormat="1" ht="22.5" customHeight="1">
      <c r="A192" s="72" t="s">
        <v>324</v>
      </c>
      <c r="B192" s="86" t="s">
        <v>125</v>
      </c>
      <c r="C192" s="75">
        <f>C193+C194+C195+C238+C239+C240+C241+C243+C245+C247+C248+C249+C250+C251+C252+C253+C242+C237</f>
        <v>2216870.2567600003</v>
      </c>
      <c r="D192" s="87">
        <f>D193+D194+D195+D238+D239+D240+D241+D243+D245+D247+D248+D249+D250+D251+D252+D253+D242+D237+D246</f>
        <v>2216240.7</v>
      </c>
      <c r="E192" s="87">
        <f>E193+E194+E195+E238+E239+E240+E241+E243+E245+E247+E248+E249+E250+E251+E252+E253+E242+E237+E246</f>
        <v>2224494.6</v>
      </c>
      <c r="F192" s="24"/>
    </row>
    <row r="193" spans="1:6" s="14" customFormat="1" ht="39" customHeight="1">
      <c r="A193" s="43" t="s">
        <v>325</v>
      </c>
      <c r="B193" s="44" t="s">
        <v>128</v>
      </c>
      <c r="C193" s="46">
        <v>4281</v>
      </c>
      <c r="D193" s="46">
        <v>4281</v>
      </c>
      <c r="E193" s="46">
        <v>4281</v>
      </c>
      <c r="F193" s="24" t="s">
        <v>280</v>
      </c>
    </row>
    <row r="194" spans="1:6" s="14" customFormat="1" ht="36" customHeight="1">
      <c r="A194" s="43" t="s">
        <v>326</v>
      </c>
      <c r="B194" s="44" t="s">
        <v>130</v>
      </c>
      <c r="C194" s="46">
        <v>33502</v>
      </c>
      <c r="D194" s="46">
        <v>33502</v>
      </c>
      <c r="E194" s="46">
        <v>33502</v>
      </c>
      <c r="F194" s="24" t="s">
        <v>283</v>
      </c>
    </row>
    <row r="195" spans="1:6" s="14" customFormat="1" ht="35.25" customHeight="1">
      <c r="A195" s="79" t="s">
        <v>327</v>
      </c>
      <c r="B195" s="80" t="s">
        <v>131</v>
      </c>
      <c r="C195" s="48">
        <f>C196+C197+C198+C199+C200+C201+C202+C203+C204+C205+C206+C207+C209+C210+C211+C212+C213+C214+C215+C216+C217+C218+C219+C220+C223+C224+C225+C226+C227+C228+C229+C230+C232+C233+C234+C236+C235</f>
        <v>1836761.1757000003</v>
      </c>
      <c r="D195" s="82">
        <f>D196+D197+D198+D199+D200+D202+D203+D204+D205+D206+D207+D209+D210+D211+D212+D213+D214+D215+D232+D216+D217+D218+D219+D220+D223+D224+D225+D226+D227+D228+D229+D230+D231+D233+D234+D236</f>
        <v>1799412</v>
      </c>
      <c r="E195" s="82">
        <f>E196+E197+E198+E199+E200+E202+E203+E204+E205+E206+E207+E209+E210+E211+E212+E213+E214+E215+E232+E216+E217+E218+E219+E220+E223+E224+E225+E226+E227+E228+E229+E230+E231+E233+E234+E236</f>
        <v>1799425</v>
      </c>
      <c r="F195" s="24"/>
    </row>
    <row r="196" spans="1:6" s="14" customFormat="1" ht="19.5" customHeight="1">
      <c r="A196" s="79"/>
      <c r="B196" s="44" t="s">
        <v>183</v>
      </c>
      <c r="C196" s="82">
        <f>1003.8+678.6</f>
        <v>1682.4</v>
      </c>
      <c r="D196" s="82">
        <v>1003.8</v>
      </c>
      <c r="E196" s="82">
        <v>1003.8</v>
      </c>
      <c r="F196" s="24" t="s">
        <v>304</v>
      </c>
    </row>
    <row r="197" spans="1:6" s="14" customFormat="1" ht="78" customHeight="1">
      <c r="A197" s="43"/>
      <c r="B197" s="44" t="s">
        <v>133</v>
      </c>
      <c r="C197" s="82">
        <f>655192.1+8011.5</f>
        <v>663203.6</v>
      </c>
      <c r="D197" s="82">
        <v>655192.1</v>
      </c>
      <c r="E197" s="82">
        <v>655192.1</v>
      </c>
      <c r="F197" s="24" t="s">
        <v>296</v>
      </c>
    </row>
    <row r="198" spans="1:6" s="14" customFormat="1" ht="39.75" customHeight="1">
      <c r="A198" s="43"/>
      <c r="B198" s="44" t="s">
        <v>132</v>
      </c>
      <c r="C198" s="46">
        <f>2380+50</f>
        <v>2430</v>
      </c>
      <c r="D198" s="46">
        <v>2380</v>
      </c>
      <c r="E198" s="46">
        <v>2380</v>
      </c>
      <c r="F198" s="24" t="s">
        <v>290</v>
      </c>
    </row>
    <row r="199" spans="1:6" s="14" customFormat="1" ht="36" customHeight="1">
      <c r="A199" s="43"/>
      <c r="B199" s="44" t="s">
        <v>168</v>
      </c>
      <c r="C199" s="82">
        <f>62541.5+697.8</f>
        <v>63239.3</v>
      </c>
      <c r="D199" s="82">
        <v>60666.5</v>
      </c>
      <c r="E199" s="82">
        <v>60666.5</v>
      </c>
      <c r="F199" s="24" t="s">
        <v>296</v>
      </c>
    </row>
    <row r="200" spans="1:6" s="14" customFormat="1" ht="37.5" customHeight="1">
      <c r="A200" s="43"/>
      <c r="B200" s="44" t="s">
        <v>134</v>
      </c>
      <c r="C200" s="46">
        <v>643</v>
      </c>
      <c r="D200" s="46">
        <v>643</v>
      </c>
      <c r="E200" s="46">
        <v>643</v>
      </c>
      <c r="F200" s="24" t="s">
        <v>301</v>
      </c>
    </row>
    <row r="201" spans="1:6" s="14" customFormat="1" ht="54" customHeight="1" hidden="1">
      <c r="A201" s="43"/>
      <c r="B201" s="44" t="s">
        <v>135</v>
      </c>
      <c r="C201" s="46"/>
      <c r="D201" s="46"/>
      <c r="E201" s="46"/>
      <c r="F201" s="24"/>
    </row>
    <row r="202" spans="1:6" s="14" customFormat="1" ht="55.5" customHeight="1">
      <c r="A202" s="43"/>
      <c r="B202" s="44" t="s">
        <v>136</v>
      </c>
      <c r="C202" s="46">
        <v>189</v>
      </c>
      <c r="D202" s="46">
        <v>189</v>
      </c>
      <c r="E202" s="46">
        <v>189</v>
      </c>
      <c r="F202" s="24" t="s">
        <v>299</v>
      </c>
    </row>
    <row r="203" spans="1:6" s="14" customFormat="1" ht="53.25" customHeight="1">
      <c r="A203" s="43"/>
      <c r="B203" s="44" t="s">
        <v>138</v>
      </c>
      <c r="C203" s="82">
        <f>149220.1+1494-470</f>
        <v>150244.1</v>
      </c>
      <c r="D203" s="82">
        <v>149220.1</v>
      </c>
      <c r="E203" s="82">
        <v>149220.1</v>
      </c>
      <c r="F203" s="24" t="s">
        <v>291</v>
      </c>
    </row>
    <row r="204" spans="1:6" s="14" customFormat="1" ht="54.75" customHeight="1">
      <c r="A204" s="43"/>
      <c r="B204" s="44" t="s">
        <v>139</v>
      </c>
      <c r="C204" s="82">
        <f>56452.2+-47.7</f>
        <v>56404.5</v>
      </c>
      <c r="D204" s="82">
        <v>54852.2</v>
      </c>
      <c r="E204" s="82">
        <v>54852.2</v>
      </c>
      <c r="F204" s="29" t="s">
        <v>374</v>
      </c>
    </row>
    <row r="205" spans="1:6" s="14" customFormat="1" ht="38.25" customHeight="1">
      <c r="A205" s="43"/>
      <c r="B205" s="44" t="s">
        <v>140</v>
      </c>
      <c r="C205" s="46">
        <f>670+147</f>
        <v>817</v>
      </c>
      <c r="D205" s="46">
        <v>720</v>
      </c>
      <c r="E205" s="46">
        <v>720</v>
      </c>
      <c r="F205" s="24" t="s">
        <v>287</v>
      </c>
    </row>
    <row r="206" spans="1:6" s="14" customFormat="1" ht="18.75" customHeight="1">
      <c r="A206" s="43"/>
      <c r="B206" s="44" t="s">
        <v>141</v>
      </c>
      <c r="C206" s="46">
        <f>29403+1000</f>
        <v>30403</v>
      </c>
      <c r="D206" s="46">
        <v>29403</v>
      </c>
      <c r="E206" s="46">
        <v>29403</v>
      </c>
      <c r="F206" s="24" t="s">
        <v>281</v>
      </c>
    </row>
    <row r="207" spans="1:6" s="14" customFormat="1" ht="18.75" customHeight="1">
      <c r="A207" s="43"/>
      <c r="B207" s="44" t="s">
        <v>142</v>
      </c>
      <c r="C207" s="46">
        <v>64</v>
      </c>
      <c r="D207" s="46">
        <v>64</v>
      </c>
      <c r="E207" s="46">
        <v>64</v>
      </c>
      <c r="F207" s="24" t="s">
        <v>286</v>
      </c>
    </row>
    <row r="208" spans="1:6" s="14" customFormat="1" ht="15.75" customHeight="1">
      <c r="A208" s="43"/>
      <c r="B208" s="44" t="s">
        <v>143</v>
      </c>
      <c r="C208" s="48"/>
      <c r="D208" s="48"/>
      <c r="E208" s="48"/>
      <c r="F208" s="24" t="s">
        <v>281</v>
      </c>
    </row>
    <row r="209" spans="1:6" s="14" customFormat="1" ht="18" customHeight="1">
      <c r="A209" s="43"/>
      <c r="B209" s="44" t="s">
        <v>144</v>
      </c>
      <c r="C209" s="82">
        <v>714.3</v>
      </c>
      <c r="D209" s="82">
        <v>714.3</v>
      </c>
      <c r="E209" s="82">
        <v>714.3</v>
      </c>
      <c r="F209" s="24" t="s">
        <v>282</v>
      </c>
    </row>
    <row r="210" spans="1:6" s="14" customFormat="1" ht="35.25" customHeight="1">
      <c r="A210" s="43"/>
      <c r="B210" s="44" t="s">
        <v>145</v>
      </c>
      <c r="C210" s="46">
        <v>22</v>
      </c>
      <c r="D210" s="46">
        <v>22</v>
      </c>
      <c r="E210" s="46">
        <v>22</v>
      </c>
      <c r="F210" s="24" t="s">
        <v>306</v>
      </c>
    </row>
    <row r="211" spans="1:9" s="14" customFormat="1" ht="35.25" customHeight="1">
      <c r="A211" s="43"/>
      <c r="B211" s="44" t="s">
        <v>146</v>
      </c>
      <c r="C211" s="82">
        <v>2036.6</v>
      </c>
      <c r="D211" s="82">
        <v>2036.6</v>
      </c>
      <c r="E211" s="82">
        <v>2036.6</v>
      </c>
      <c r="F211" s="24" t="s">
        <v>298</v>
      </c>
      <c r="I211" s="31">
        <f>C196+C197+C198+C199+C200+C201+C202+C203+C204+C205+C206+C207+C208+C209+C210+C211+C212+C213+C214+C215+C216+C217+C218+C219+C220+C223+C224+C225+C226+C227+C228+C229+C230+C232+C233+C234+C235+C236</f>
        <v>1836761.1757000003</v>
      </c>
    </row>
    <row r="212" spans="1:6" s="14" customFormat="1" ht="36" customHeight="1">
      <c r="A212" s="43"/>
      <c r="B212" s="44" t="s">
        <v>147</v>
      </c>
      <c r="C212" s="82">
        <f>36804.2+64</f>
        <v>36868.2</v>
      </c>
      <c r="D212" s="82">
        <v>36560.7</v>
      </c>
      <c r="E212" s="82">
        <v>36560.7</v>
      </c>
      <c r="F212" s="32" t="s">
        <v>375</v>
      </c>
    </row>
    <row r="213" spans="1:6" s="14" customFormat="1" ht="37.5" customHeight="1">
      <c r="A213" s="43"/>
      <c r="B213" s="44" t="s">
        <v>148</v>
      </c>
      <c r="C213" s="46">
        <f>207987+3500</f>
        <v>211487</v>
      </c>
      <c r="D213" s="46">
        <v>207987</v>
      </c>
      <c r="E213" s="46">
        <v>207987</v>
      </c>
      <c r="F213" s="24" t="s">
        <v>289</v>
      </c>
    </row>
    <row r="214" spans="1:6" s="14" customFormat="1" ht="20.25" customHeight="1">
      <c r="A214" s="43"/>
      <c r="B214" s="44" t="s">
        <v>149</v>
      </c>
      <c r="C214" s="82">
        <f>958+156.6</f>
        <v>1114.6</v>
      </c>
      <c r="D214" s="46">
        <v>1058</v>
      </c>
      <c r="E214" s="46">
        <v>1058</v>
      </c>
      <c r="F214" s="24" t="s">
        <v>288</v>
      </c>
    </row>
    <row r="215" spans="1:6" s="14" customFormat="1" ht="56.25" customHeight="1">
      <c r="A215" s="43"/>
      <c r="B215" s="44" t="s">
        <v>200</v>
      </c>
      <c r="C215" s="46">
        <v>30194</v>
      </c>
      <c r="D215" s="46">
        <v>30194</v>
      </c>
      <c r="E215" s="46">
        <v>30194</v>
      </c>
      <c r="F215" s="24" t="s">
        <v>285</v>
      </c>
    </row>
    <row r="216" spans="1:6" s="14" customFormat="1" ht="39" customHeight="1">
      <c r="A216" s="43"/>
      <c r="B216" s="44" t="s">
        <v>268</v>
      </c>
      <c r="C216" s="46">
        <v>34</v>
      </c>
      <c r="D216" s="46">
        <v>34</v>
      </c>
      <c r="E216" s="46">
        <v>34</v>
      </c>
      <c r="F216" s="24" t="s">
        <v>292</v>
      </c>
    </row>
    <row r="217" spans="1:6" s="14" customFormat="1" ht="38.25" customHeight="1">
      <c r="A217" s="43"/>
      <c r="B217" s="44" t="s">
        <v>150</v>
      </c>
      <c r="C217" s="82">
        <f>2300-344.5</f>
        <v>1955.5</v>
      </c>
      <c r="D217" s="46">
        <v>4200</v>
      </c>
      <c r="E217" s="46">
        <v>4200</v>
      </c>
      <c r="F217" s="32" t="s">
        <v>376</v>
      </c>
    </row>
    <row r="218" spans="1:6" s="14" customFormat="1" ht="21" customHeight="1">
      <c r="A218" s="43"/>
      <c r="B218" s="44" t="s">
        <v>209</v>
      </c>
      <c r="C218" s="82">
        <v>7271.7</v>
      </c>
      <c r="D218" s="82">
        <v>7271.7</v>
      </c>
      <c r="E218" s="82">
        <v>7271.7</v>
      </c>
      <c r="F218" s="24" t="s">
        <v>302</v>
      </c>
    </row>
    <row r="219" spans="1:6" s="14" customFormat="1" ht="20.25" customHeight="1">
      <c r="A219" s="43"/>
      <c r="B219" s="44" t="s">
        <v>151</v>
      </c>
      <c r="C219" s="82">
        <f>709.7+140</f>
        <v>849.7</v>
      </c>
      <c r="D219" s="82">
        <v>684.7</v>
      </c>
      <c r="E219" s="82">
        <v>684.7</v>
      </c>
      <c r="F219" s="24" t="s">
        <v>282</v>
      </c>
    </row>
    <row r="220" spans="1:6" s="14" customFormat="1" ht="36" customHeight="1">
      <c r="A220" s="43"/>
      <c r="B220" s="44" t="s">
        <v>152</v>
      </c>
      <c r="C220" s="46">
        <f>C221+C222</f>
        <v>55038</v>
      </c>
      <c r="D220" s="46">
        <f>D221+D222</f>
        <v>56538</v>
      </c>
      <c r="E220" s="46">
        <f>E221+E222</f>
        <v>56538</v>
      </c>
      <c r="F220" s="24"/>
    </row>
    <row r="221" spans="1:6" s="14" customFormat="1" ht="15.75" customHeight="1">
      <c r="A221" s="43"/>
      <c r="B221" s="80" t="s">
        <v>153</v>
      </c>
      <c r="C221" s="45">
        <f>54295-500-1000</f>
        <v>52795</v>
      </c>
      <c r="D221" s="45">
        <v>54295</v>
      </c>
      <c r="E221" s="45">
        <v>54295</v>
      </c>
      <c r="F221" s="24" t="s">
        <v>277</v>
      </c>
    </row>
    <row r="222" spans="1:6" s="14" customFormat="1" ht="15.75" customHeight="1">
      <c r="A222" s="43"/>
      <c r="B222" s="80" t="s">
        <v>154</v>
      </c>
      <c r="C222" s="45">
        <v>2243</v>
      </c>
      <c r="D222" s="45">
        <v>2243</v>
      </c>
      <c r="E222" s="45">
        <v>2243</v>
      </c>
      <c r="F222" s="24" t="s">
        <v>279</v>
      </c>
    </row>
    <row r="223" spans="1:6" s="14" customFormat="1" ht="23.25" customHeight="1">
      <c r="A223" s="43"/>
      <c r="B223" s="44" t="s">
        <v>155</v>
      </c>
      <c r="C223" s="46">
        <f>36816-3200</f>
        <v>33616</v>
      </c>
      <c r="D223" s="46">
        <v>36816</v>
      </c>
      <c r="E223" s="46">
        <v>36816</v>
      </c>
      <c r="F223" s="24" t="s">
        <v>286</v>
      </c>
    </row>
    <row r="224" spans="1:6" s="14" customFormat="1" ht="37.5" customHeight="1">
      <c r="A224" s="43"/>
      <c r="B224" s="44" t="s">
        <v>137</v>
      </c>
      <c r="C224" s="46">
        <v>115</v>
      </c>
      <c r="D224" s="46">
        <v>115</v>
      </c>
      <c r="E224" s="46">
        <v>115</v>
      </c>
      <c r="F224" s="24" t="s">
        <v>293</v>
      </c>
    </row>
    <row r="225" spans="1:6" s="14" customFormat="1" ht="18.75" customHeight="1">
      <c r="A225" s="43"/>
      <c r="B225" s="44" t="s">
        <v>101</v>
      </c>
      <c r="C225" s="46">
        <f>16008+3000</f>
        <v>19008</v>
      </c>
      <c r="D225" s="46">
        <v>16008</v>
      </c>
      <c r="E225" s="46">
        <v>16008</v>
      </c>
      <c r="F225" s="24" t="s">
        <v>285</v>
      </c>
    </row>
    <row r="226" spans="1:6" s="14" customFormat="1" ht="18.75" customHeight="1">
      <c r="A226" s="43"/>
      <c r="B226" s="44" t="s">
        <v>208</v>
      </c>
      <c r="C226" s="82">
        <v>33.5</v>
      </c>
      <c r="D226" s="82">
        <v>33.5</v>
      </c>
      <c r="E226" s="82">
        <v>33.5</v>
      </c>
      <c r="F226" s="24" t="s">
        <v>283</v>
      </c>
    </row>
    <row r="227" spans="1:6" s="14" customFormat="1" ht="54.75" customHeight="1">
      <c r="A227" s="43"/>
      <c r="B227" s="88" t="s">
        <v>234</v>
      </c>
      <c r="C227" s="82">
        <f>388641.6+4961</f>
        <v>393602.6</v>
      </c>
      <c r="D227" s="82">
        <v>393641.6</v>
      </c>
      <c r="E227" s="82">
        <v>393641.6</v>
      </c>
      <c r="F227" s="24" t="s">
        <v>295</v>
      </c>
    </row>
    <row r="228" spans="1:6" s="14" customFormat="1" ht="36" customHeight="1">
      <c r="A228" s="43"/>
      <c r="B228" s="88" t="s">
        <v>177</v>
      </c>
      <c r="C228" s="82">
        <v>4080.1</v>
      </c>
      <c r="D228" s="82">
        <v>4080.1</v>
      </c>
      <c r="E228" s="82">
        <v>4080.1</v>
      </c>
      <c r="F228" s="24" t="s">
        <v>297</v>
      </c>
    </row>
    <row r="229" spans="1:6" s="14" customFormat="1" ht="54.75" customHeight="1">
      <c r="A229" s="43"/>
      <c r="B229" s="44" t="s">
        <v>214</v>
      </c>
      <c r="C229" s="46">
        <v>304</v>
      </c>
      <c r="D229" s="46">
        <v>316</v>
      </c>
      <c r="E229" s="46">
        <v>329</v>
      </c>
      <c r="F229" s="24" t="s">
        <v>284</v>
      </c>
    </row>
    <row r="230" spans="1:6" s="14" customFormat="1" ht="35.25" customHeight="1">
      <c r="A230" s="43"/>
      <c r="B230" s="88" t="s">
        <v>387</v>
      </c>
      <c r="C230" s="46">
        <v>3550</v>
      </c>
      <c r="D230" s="46">
        <v>3550</v>
      </c>
      <c r="E230" s="46">
        <v>3550</v>
      </c>
      <c r="F230" s="24" t="s">
        <v>301</v>
      </c>
    </row>
    <row r="231" spans="1:6" s="14" customFormat="1" ht="113.25" customHeight="1" hidden="1">
      <c r="A231" s="43"/>
      <c r="B231" s="44" t="s">
        <v>303</v>
      </c>
      <c r="C231" s="46"/>
      <c r="D231" s="46"/>
      <c r="E231" s="46"/>
      <c r="F231" s="24" t="s">
        <v>304</v>
      </c>
    </row>
    <row r="232" spans="1:6" s="14" customFormat="1" ht="36" customHeight="1">
      <c r="A232" s="43"/>
      <c r="B232" s="88" t="s">
        <v>388</v>
      </c>
      <c r="C232" s="46">
        <v>250</v>
      </c>
      <c r="D232" s="46">
        <v>250</v>
      </c>
      <c r="E232" s="46">
        <v>250</v>
      </c>
      <c r="F232" s="24" t="s">
        <v>305</v>
      </c>
    </row>
    <row r="233" spans="1:6" s="14" customFormat="1" ht="55.5" customHeight="1">
      <c r="A233" s="43"/>
      <c r="B233" s="44" t="s">
        <v>389</v>
      </c>
      <c r="C233" s="46">
        <v>48741</v>
      </c>
      <c r="D233" s="82">
        <v>26811.3</v>
      </c>
      <c r="E233" s="82">
        <v>26811.3</v>
      </c>
      <c r="F233" s="24" t="s">
        <v>300</v>
      </c>
    </row>
    <row r="234" spans="1:6" s="14" customFormat="1" ht="35.25" customHeight="1">
      <c r="A234" s="43"/>
      <c r="B234" s="88" t="s">
        <v>390</v>
      </c>
      <c r="C234" s="93">
        <f>8894.6-589.1243</f>
        <v>8305.4757</v>
      </c>
      <c r="D234" s="82">
        <v>7905.8</v>
      </c>
      <c r="E234" s="82">
        <v>7905.8</v>
      </c>
      <c r="F234" s="32" t="s">
        <v>377</v>
      </c>
    </row>
    <row r="235" spans="1:6" s="14" customFormat="1" ht="36" customHeight="1" hidden="1">
      <c r="A235" s="43"/>
      <c r="B235" s="88"/>
      <c r="C235" s="46"/>
      <c r="D235" s="48"/>
      <c r="E235" s="48"/>
      <c r="F235" s="24"/>
    </row>
    <row r="236" spans="1:6" s="14" customFormat="1" ht="57.75" customHeight="1">
      <c r="A236" s="43"/>
      <c r="B236" s="44" t="s">
        <v>391</v>
      </c>
      <c r="C236" s="46">
        <v>8250</v>
      </c>
      <c r="D236" s="46">
        <v>8250</v>
      </c>
      <c r="E236" s="46">
        <v>8250</v>
      </c>
      <c r="F236" s="24">
        <v>59</v>
      </c>
    </row>
    <row r="237" spans="1:6" s="14" customFormat="1" ht="37.5" customHeight="1">
      <c r="A237" s="43" t="s">
        <v>328</v>
      </c>
      <c r="B237" s="44" t="s">
        <v>218</v>
      </c>
      <c r="C237" s="46">
        <f>43537-500</f>
        <v>43037</v>
      </c>
      <c r="D237" s="46">
        <v>43537</v>
      </c>
      <c r="E237" s="46">
        <v>43537</v>
      </c>
      <c r="F237" s="24">
        <v>47.72</v>
      </c>
    </row>
    <row r="238" spans="1:6" s="14" customFormat="1" ht="71.25" customHeight="1">
      <c r="A238" s="43" t="s">
        <v>329</v>
      </c>
      <c r="B238" s="44" t="s">
        <v>196</v>
      </c>
      <c r="C238" s="82">
        <f>3000-1020.6</f>
        <v>1979.4</v>
      </c>
      <c r="D238" s="46">
        <v>3607</v>
      </c>
      <c r="E238" s="46">
        <v>3607</v>
      </c>
      <c r="F238" s="24" t="s">
        <v>295</v>
      </c>
    </row>
    <row r="239" spans="1:6" s="14" customFormat="1" ht="55.5" customHeight="1">
      <c r="A239" s="43" t="s">
        <v>330</v>
      </c>
      <c r="B239" s="44" t="s">
        <v>219</v>
      </c>
      <c r="C239" s="82">
        <v>20880.6</v>
      </c>
      <c r="D239" s="82">
        <v>21715.8</v>
      </c>
      <c r="E239" s="82">
        <v>21715.8</v>
      </c>
      <c r="F239" s="24" t="s">
        <v>302</v>
      </c>
    </row>
    <row r="240" spans="1:6" s="14" customFormat="1" ht="54" customHeight="1">
      <c r="A240" s="43" t="s">
        <v>331</v>
      </c>
      <c r="B240" s="44" t="s">
        <v>220</v>
      </c>
      <c r="C240" s="46">
        <v>60761</v>
      </c>
      <c r="D240" s="46">
        <f>10747+52468</f>
        <v>63215</v>
      </c>
      <c r="E240" s="46">
        <f>11175+54563</f>
        <v>65738</v>
      </c>
      <c r="F240" s="24" t="s">
        <v>284</v>
      </c>
    </row>
    <row r="241" spans="1:6" s="14" customFormat="1" ht="40.5" customHeight="1">
      <c r="A241" s="43" t="s">
        <v>332</v>
      </c>
      <c r="B241" s="44" t="s">
        <v>129</v>
      </c>
      <c r="C241" s="82">
        <f>1891.1-13.3</f>
        <v>1877.8</v>
      </c>
      <c r="D241" s="82">
        <v>2792.6</v>
      </c>
      <c r="E241" s="82">
        <v>2792.6</v>
      </c>
      <c r="F241" s="24" t="s">
        <v>307</v>
      </c>
    </row>
    <row r="242" spans="1:6" s="14" customFormat="1" ht="54" customHeight="1">
      <c r="A242" s="43" t="s">
        <v>333</v>
      </c>
      <c r="B242" s="44" t="s">
        <v>251</v>
      </c>
      <c r="C242" s="82">
        <v>28.9</v>
      </c>
      <c r="D242" s="82">
        <v>30.4</v>
      </c>
      <c r="E242" s="82">
        <v>31.6</v>
      </c>
      <c r="F242" s="24" t="s">
        <v>307</v>
      </c>
    </row>
    <row r="243" spans="1:6" s="14" customFormat="1" ht="90.75" customHeight="1">
      <c r="A243" s="43" t="s">
        <v>334</v>
      </c>
      <c r="B243" s="44" t="s">
        <v>221</v>
      </c>
      <c r="C243" s="82">
        <f>2282.8+233</f>
        <v>2515.8</v>
      </c>
      <c r="D243" s="82"/>
      <c r="E243" s="82"/>
      <c r="F243" s="32">
        <v>61.39</v>
      </c>
    </row>
    <row r="244" spans="1:6" s="14" customFormat="1" ht="0.75" customHeight="1" hidden="1">
      <c r="A244" s="43" t="s">
        <v>335</v>
      </c>
      <c r="B244" s="44" t="s">
        <v>252</v>
      </c>
      <c r="C244" s="48"/>
      <c r="D244" s="48"/>
      <c r="E244" s="48"/>
      <c r="F244" s="24"/>
    </row>
    <row r="245" spans="1:6" s="14" customFormat="1" ht="54" customHeight="1">
      <c r="A245" s="43" t="s">
        <v>336</v>
      </c>
      <c r="B245" s="44" t="s">
        <v>222</v>
      </c>
      <c r="C245" s="82">
        <v>811.4</v>
      </c>
      <c r="D245" s="82">
        <v>948.4</v>
      </c>
      <c r="E245" s="82">
        <v>1006.8</v>
      </c>
      <c r="F245" s="32" t="s">
        <v>378</v>
      </c>
    </row>
    <row r="246" spans="1:6" s="14" customFormat="1" ht="56.25" customHeight="1">
      <c r="A246" s="43" t="s">
        <v>337</v>
      </c>
      <c r="B246" s="44" t="s">
        <v>253</v>
      </c>
      <c r="C246" s="82"/>
      <c r="D246" s="82">
        <v>3144.7</v>
      </c>
      <c r="E246" s="82">
        <v>2515.8</v>
      </c>
      <c r="F246" s="24" t="s">
        <v>294</v>
      </c>
    </row>
    <row r="247" spans="1:6" s="14" customFormat="1" ht="54.75" customHeight="1">
      <c r="A247" s="43" t="s">
        <v>338</v>
      </c>
      <c r="B247" s="97" t="s">
        <v>223</v>
      </c>
      <c r="C247" s="98">
        <f>17952.7844+0.0156+184.8+42.58103</f>
        <v>18180.18103</v>
      </c>
      <c r="D247" s="46">
        <v>17943</v>
      </c>
      <c r="E247" s="46">
        <v>18660</v>
      </c>
      <c r="F247" s="24" t="s">
        <v>276</v>
      </c>
    </row>
    <row r="248" spans="1:6" s="14" customFormat="1" ht="35.25" customHeight="1">
      <c r="A248" s="43" t="s">
        <v>339</v>
      </c>
      <c r="B248" s="44" t="s">
        <v>126</v>
      </c>
      <c r="C248" s="46">
        <f>78048-1500</f>
        <v>76548</v>
      </c>
      <c r="D248" s="46">
        <v>78048</v>
      </c>
      <c r="E248" s="46">
        <v>78048</v>
      </c>
      <c r="F248" s="24" t="s">
        <v>277</v>
      </c>
    </row>
    <row r="249" spans="1:6" s="14" customFormat="1" ht="40.5" customHeight="1">
      <c r="A249" s="43" t="s">
        <v>340</v>
      </c>
      <c r="B249" s="44" t="s">
        <v>224</v>
      </c>
      <c r="C249" s="46">
        <f>2200-500</f>
        <v>1700</v>
      </c>
      <c r="D249" s="82">
        <v>2373.8</v>
      </c>
      <c r="E249" s="46">
        <v>2500</v>
      </c>
      <c r="F249" s="24" t="s">
        <v>299</v>
      </c>
    </row>
    <row r="250" spans="1:6" s="14" customFormat="1" ht="55.5" customHeight="1">
      <c r="A250" s="43" t="s">
        <v>341</v>
      </c>
      <c r="B250" s="97" t="s">
        <v>9</v>
      </c>
      <c r="C250" s="98">
        <f>1614+300+104.85084+49.74919</f>
        <v>2068.60003</v>
      </c>
      <c r="D250" s="46">
        <v>1683</v>
      </c>
      <c r="E250" s="46">
        <v>1747</v>
      </c>
      <c r="F250" s="24" t="s">
        <v>278</v>
      </c>
    </row>
    <row r="251" spans="1:6" s="14" customFormat="1" ht="56.25" customHeight="1">
      <c r="A251" s="43" t="s">
        <v>342</v>
      </c>
      <c r="B251" s="44" t="s">
        <v>127</v>
      </c>
      <c r="C251" s="82">
        <f>20+4.4</f>
        <v>24.4</v>
      </c>
      <c r="D251" s="46">
        <v>45</v>
      </c>
      <c r="E251" s="46">
        <v>45</v>
      </c>
      <c r="F251" s="32" t="s">
        <v>379</v>
      </c>
    </row>
    <row r="252" spans="1:7" s="14" customFormat="1" ht="73.5" customHeight="1">
      <c r="A252" s="43" t="s">
        <v>343</v>
      </c>
      <c r="B252" s="44" t="s">
        <v>166</v>
      </c>
      <c r="C252" s="46">
        <v>82491</v>
      </c>
      <c r="D252" s="46">
        <v>90502</v>
      </c>
      <c r="E252" s="46">
        <v>93977</v>
      </c>
      <c r="F252" s="32" t="s">
        <v>380</v>
      </c>
      <c r="G252" s="33"/>
    </row>
    <row r="253" spans="1:6" s="14" customFormat="1" ht="54" customHeight="1">
      <c r="A253" s="43" t="s">
        <v>344</v>
      </c>
      <c r="B253" s="44" t="s">
        <v>258</v>
      </c>
      <c r="C253" s="46">
        <v>29422</v>
      </c>
      <c r="D253" s="46">
        <v>49460</v>
      </c>
      <c r="E253" s="46">
        <v>51365</v>
      </c>
      <c r="F253" s="24">
        <v>40.27</v>
      </c>
    </row>
    <row r="254" spans="1:6" s="14" customFormat="1" ht="18.75" customHeight="1">
      <c r="A254" s="72" t="s">
        <v>345</v>
      </c>
      <c r="B254" s="73" t="s">
        <v>0</v>
      </c>
      <c r="C254" s="87">
        <f>C255+C256+C257+C258</f>
        <v>14868.2</v>
      </c>
      <c r="D254" s="87">
        <f>D255</f>
        <v>10825.6</v>
      </c>
      <c r="E254" s="87">
        <f>E255</f>
        <v>10908.8</v>
      </c>
      <c r="F254" s="24"/>
    </row>
    <row r="255" spans="1:6" s="14" customFormat="1" ht="38.25" customHeight="1">
      <c r="A255" s="43" t="s">
        <v>346</v>
      </c>
      <c r="B255" s="44" t="s">
        <v>1</v>
      </c>
      <c r="C255" s="82">
        <v>13522.2</v>
      </c>
      <c r="D255" s="82">
        <v>10825.6</v>
      </c>
      <c r="E255" s="82">
        <v>10908.8</v>
      </c>
      <c r="F255" s="24">
        <v>78.51</v>
      </c>
    </row>
    <row r="256" spans="1:6" s="14" customFormat="1" ht="57.75" customHeight="1">
      <c r="A256" s="43" t="s">
        <v>399</v>
      </c>
      <c r="B256" s="44" t="s">
        <v>400</v>
      </c>
      <c r="C256" s="46">
        <v>100</v>
      </c>
      <c r="D256" s="48"/>
      <c r="E256" s="48"/>
      <c r="F256" s="24"/>
    </row>
    <row r="257" spans="1:6" s="14" customFormat="1" ht="38.25" customHeight="1">
      <c r="A257" s="43" t="s">
        <v>401</v>
      </c>
      <c r="B257" s="44" t="s">
        <v>402</v>
      </c>
      <c r="C257" s="46">
        <v>980</v>
      </c>
      <c r="D257" s="48"/>
      <c r="E257" s="48"/>
      <c r="F257" s="24">
        <v>85.56</v>
      </c>
    </row>
    <row r="258" spans="1:6" s="14" customFormat="1" ht="21" customHeight="1">
      <c r="A258" s="43" t="s">
        <v>347</v>
      </c>
      <c r="B258" s="44" t="s">
        <v>428</v>
      </c>
      <c r="C258" s="46">
        <f>C259+C260</f>
        <v>266</v>
      </c>
      <c r="D258" s="48"/>
      <c r="E258" s="48"/>
      <c r="F258" s="24"/>
    </row>
    <row r="259" spans="1:6" s="14" customFormat="1" ht="38.25" customHeight="1">
      <c r="A259" s="43"/>
      <c r="B259" s="89" t="s">
        <v>434</v>
      </c>
      <c r="C259" s="45">
        <v>166</v>
      </c>
      <c r="D259" s="48"/>
      <c r="E259" s="48"/>
      <c r="F259" s="24">
        <v>86.57</v>
      </c>
    </row>
    <row r="260" spans="1:6" s="14" customFormat="1" ht="39.75" customHeight="1">
      <c r="A260" s="43"/>
      <c r="B260" s="91" t="s">
        <v>413</v>
      </c>
      <c r="C260" s="46">
        <v>100</v>
      </c>
      <c r="D260" s="48"/>
      <c r="E260" s="48"/>
      <c r="F260" s="24"/>
    </row>
    <row r="261" spans="1:6" s="14" customFormat="1" ht="18" customHeight="1">
      <c r="A261" s="72" t="s">
        <v>348</v>
      </c>
      <c r="B261" s="90" t="s">
        <v>2</v>
      </c>
      <c r="C261" s="75">
        <f aca="true" t="shared" si="0" ref="C261:E262">C262</f>
        <v>10041.94399</v>
      </c>
      <c r="D261" s="56">
        <f t="shared" si="0"/>
        <v>723</v>
      </c>
      <c r="E261" s="56">
        <f t="shared" si="0"/>
        <v>730</v>
      </c>
      <c r="F261" s="24"/>
    </row>
    <row r="262" spans="1:6" s="14" customFormat="1" ht="16.5" customHeight="1" hidden="1">
      <c r="A262" s="43" t="s">
        <v>349</v>
      </c>
      <c r="B262" s="44" t="s">
        <v>3</v>
      </c>
      <c r="C262" s="48">
        <f t="shared" si="0"/>
        <v>10041.94399</v>
      </c>
      <c r="D262" s="46">
        <f t="shared" si="0"/>
        <v>723</v>
      </c>
      <c r="E262" s="46">
        <f t="shared" si="0"/>
        <v>730</v>
      </c>
      <c r="F262" s="24"/>
    </row>
    <row r="263" spans="1:6" s="14" customFormat="1" ht="21" customHeight="1">
      <c r="A263" s="43" t="s">
        <v>350</v>
      </c>
      <c r="B263" s="44" t="s">
        <v>435</v>
      </c>
      <c r="C263" s="48">
        <f>C268+C264+C269</f>
        <v>10041.94399</v>
      </c>
      <c r="D263" s="46">
        <f>D268+D264</f>
        <v>723</v>
      </c>
      <c r="E263" s="46">
        <f>E268+E264</f>
        <v>730</v>
      </c>
      <c r="F263" s="24"/>
    </row>
    <row r="264" spans="1:6" s="14" customFormat="1" ht="23.25" customHeight="1">
      <c r="A264" s="43" t="s">
        <v>351</v>
      </c>
      <c r="B264" s="44" t="s">
        <v>4</v>
      </c>
      <c r="C264" s="82">
        <f>C267+C266+C265</f>
        <v>5735.900000000001</v>
      </c>
      <c r="D264" s="46">
        <f>D267</f>
        <v>613</v>
      </c>
      <c r="E264" s="46">
        <f>E267</f>
        <v>620</v>
      </c>
      <c r="F264" s="24"/>
    </row>
    <row r="265" spans="1:6" s="14" customFormat="1" ht="15.75" customHeight="1">
      <c r="A265" s="43"/>
      <c r="B265" s="44" t="s">
        <v>201</v>
      </c>
      <c r="C265" s="82">
        <f>2138.9+1300.7</f>
        <v>3439.6000000000004</v>
      </c>
      <c r="D265" s="48"/>
      <c r="E265" s="48"/>
      <c r="F265" s="24"/>
    </row>
    <row r="266" spans="1:6" s="14" customFormat="1" ht="15.75" customHeight="1">
      <c r="A266" s="43"/>
      <c r="B266" s="97" t="s">
        <v>257</v>
      </c>
      <c r="C266" s="103">
        <f>161598-160000</f>
        <v>1598</v>
      </c>
      <c r="D266" s="46"/>
      <c r="E266" s="46"/>
      <c r="F266" s="24"/>
    </row>
    <row r="267" spans="1:6" s="14" customFormat="1" ht="18" customHeight="1">
      <c r="A267" s="43"/>
      <c r="B267" s="96" t="s">
        <v>28</v>
      </c>
      <c r="C267" s="100">
        <f>613+20+35+25-13+18.3</f>
        <v>698.3</v>
      </c>
      <c r="D267" s="46">
        <v>613</v>
      </c>
      <c r="E267" s="46">
        <v>620</v>
      </c>
      <c r="F267" s="24"/>
    </row>
    <row r="268" spans="1:6" s="14" customFormat="1" ht="35.25" customHeight="1">
      <c r="A268" s="47" t="s">
        <v>352</v>
      </c>
      <c r="B268" s="44" t="s">
        <v>6</v>
      </c>
      <c r="C268" s="85">
        <f>170.55+75.29+55+70+30+22.206</f>
        <v>423.04600000000005</v>
      </c>
      <c r="D268" s="46">
        <v>110</v>
      </c>
      <c r="E268" s="46">
        <v>110</v>
      </c>
      <c r="F268" s="24"/>
    </row>
    <row r="269" spans="1:6" s="14" customFormat="1" ht="35.25" customHeight="1">
      <c r="A269" s="47" t="s">
        <v>405</v>
      </c>
      <c r="B269" s="97" t="s">
        <v>406</v>
      </c>
      <c r="C269" s="98">
        <f>3505.40066+377.59733</f>
        <v>3882.99799</v>
      </c>
      <c r="D269" s="48"/>
      <c r="E269" s="48"/>
      <c r="F269" s="24"/>
    </row>
    <row r="270" spans="1:6" s="14" customFormat="1" ht="18.75">
      <c r="A270" s="72"/>
      <c r="B270" s="73" t="s">
        <v>7</v>
      </c>
      <c r="C270" s="75">
        <f>C128+C32</f>
        <v>5915419.679269999</v>
      </c>
      <c r="D270" s="75">
        <f>D128+D32</f>
        <v>4929576.3301800005</v>
      </c>
      <c r="E270" s="95">
        <f>E128+E32</f>
        <v>3899250.9902999997</v>
      </c>
      <c r="F270" s="24"/>
    </row>
    <row r="271" spans="1:6" s="14" customFormat="1" ht="18">
      <c r="A271" s="34" t="s">
        <v>11</v>
      </c>
      <c r="B271" s="35"/>
      <c r="C271" s="35"/>
      <c r="D271" s="35"/>
      <c r="E271" s="35"/>
      <c r="F271" s="24"/>
    </row>
    <row r="272" spans="1:6" s="14" customFormat="1" ht="18.75">
      <c r="A272" s="34" t="s">
        <v>12</v>
      </c>
      <c r="B272" s="37" t="s">
        <v>404</v>
      </c>
      <c r="C272" s="38"/>
      <c r="D272" s="38"/>
      <c r="E272" s="38"/>
      <c r="F272" s="24"/>
    </row>
    <row r="273" spans="1:2" s="14" customFormat="1" ht="7.5" customHeight="1">
      <c r="A273" s="34"/>
      <c r="B273" s="30"/>
    </row>
    <row r="274" spans="1:2" s="14" customFormat="1" ht="18.75">
      <c r="A274" s="36" t="s">
        <v>10</v>
      </c>
      <c r="B274" s="37"/>
    </row>
    <row r="275" spans="1:2" s="14" customFormat="1" ht="12.75">
      <c r="A275" s="36" t="s">
        <v>13</v>
      </c>
      <c r="B275" s="39"/>
    </row>
    <row r="276" spans="1:2" s="14" customFormat="1" ht="12.75">
      <c r="A276" s="36"/>
      <c r="B276" s="39"/>
    </row>
    <row r="277" spans="1:2" s="14" customFormat="1" ht="18">
      <c r="A277" s="35"/>
      <c r="B277" s="35"/>
    </row>
    <row r="278" spans="1:2" s="14" customFormat="1" ht="18">
      <c r="A278" s="35"/>
      <c r="B278" s="35"/>
    </row>
    <row r="279" spans="1:2" s="14" customFormat="1" ht="18">
      <c r="A279" s="35"/>
      <c r="B279" s="35"/>
    </row>
    <row r="280" spans="1:2" s="14" customFormat="1" ht="18">
      <c r="A280" s="35"/>
      <c r="B280" s="35"/>
    </row>
    <row r="281" spans="1:2" s="14" customFormat="1" ht="18">
      <c r="A281" s="35"/>
      <c r="B281" s="35"/>
    </row>
    <row r="282" spans="1:2" s="14" customFormat="1" ht="18">
      <c r="A282" s="35"/>
      <c r="B282" s="35"/>
    </row>
    <row r="283" spans="1:2" s="14" customFormat="1" ht="18">
      <c r="A283" s="35"/>
      <c r="B283" s="35"/>
    </row>
    <row r="284" spans="1:2" s="14" customFormat="1" ht="18">
      <c r="A284" s="35"/>
      <c r="B284" s="35"/>
    </row>
    <row r="285" spans="1:2" s="14" customFormat="1" ht="18">
      <c r="A285" s="35"/>
      <c r="B285" s="35"/>
    </row>
    <row r="286" spans="1:2" s="14" customFormat="1" ht="18">
      <c r="A286" s="35"/>
      <c r="B286" s="35"/>
    </row>
    <row r="287" spans="1:2" s="14" customFormat="1" ht="18">
      <c r="A287" s="35"/>
      <c r="B287" s="35"/>
    </row>
    <row r="288" spans="1:2" s="14" customFormat="1" ht="18">
      <c r="A288" s="35"/>
      <c r="B288" s="35"/>
    </row>
    <row r="289" spans="1:2" s="14" customFormat="1" ht="18">
      <c r="A289" s="35"/>
      <c r="B289" s="35"/>
    </row>
    <row r="290" spans="1:2" s="14" customFormat="1" ht="18">
      <c r="A290" s="35"/>
      <c r="B290" s="35"/>
    </row>
    <row r="291" spans="1:2" s="14" customFormat="1" ht="18">
      <c r="A291" s="35"/>
      <c r="B291" s="35"/>
    </row>
    <row r="292" spans="1:2" s="14" customFormat="1" ht="18">
      <c r="A292" s="35"/>
      <c r="B292" s="35"/>
    </row>
    <row r="293" spans="1:2" s="14" customFormat="1" ht="18">
      <c r="A293" s="35"/>
      <c r="B293" s="35"/>
    </row>
    <row r="294" spans="1:2" s="14" customFormat="1" ht="18">
      <c r="A294" s="35"/>
      <c r="B294" s="35"/>
    </row>
    <row r="295" spans="1:2" s="14" customFormat="1" ht="18">
      <c r="A295" s="35"/>
      <c r="B295" s="35"/>
    </row>
    <row r="296" spans="1:2" s="14" customFormat="1" ht="18">
      <c r="A296" s="35"/>
      <c r="B296" s="35"/>
    </row>
    <row r="297" spans="1:2" s="14" customFormat="1" ht="18">
      <c r="A297" s="35"/>
      <c r="B297" s="35"/>
    </row>
    <row r="298" spans="1:2" s="14" customFormat="1" ht="18">
      <c r="A298" s="35"/>
      <c r="B298" s="35"/>
    </row>
    <row r="299" spans="1:2" s="14" customFormat="1" ht="18">
      <c r="A299" s="35"/>
      <c r="B299" s="35"/>
    </row>
    <row r="300" spans="1:2" s="14" customFormat="1" ht="18">
      <c r="A300" s="35"/>
      <c r="B300" s="35"/>
    </row>
    <row r="301" spans="1:2" s="14" customFormat="1" ht="18">
      <c r="A301" s="35"/>
      <c r="B301" s="35"/>
    </row>
    <row r="302" spans="1:2" s="14" customFormat="1" ht="18">
      <c r="A302" s="35"/>
      <c r="B302" s="35"/>
    </row>
    <row r="303" spans="1:2" s="14" customFormat="1" ht="18">
      <c r="A303" s="35"/>
      <c r="B303" s="35"/>
    </row>
    <row r="304" spans="1:2" s="14" customFormat="1" ht="18">
      <c r="A304" s="35"/>
      <c r="B304" s="35"/>
    </row>
    <row r="305" spans="1:2" s="14" customFormat="1" ht="18">
      <c r="A305" s="35"/>
      <c r="B305" s="35"/>
    </row>
    <row r="306" spans="1:2" s="14" customFormat="1" ht="18">
      <c r="A306" s="35"/>
      <c r="B306" s="35"/>
    </row>
    <row r="307" spans="1:2" s="14" customFormat="1" ht="18">
      <c r="A307" s="35"/>
      <c r="B307" s="35"/>
    </row>
    <row r="308" spans="1:2" s="14" customFormat="1" ht="18">
      <c r="A308" s="35"/>
      <c r="B308" s="35"/>
    </row>
    <row r="309" spans="1:2" s="14" customFormat="1" ht="18">
      <c r="A309" s="35"/>
      <c r="B309" s="35"/>
    </row>
    <row r="310" spans="1:2" s="14" customFormat="1" ht="18">
      <c r="A310" s="35"/>
      <c r="B310" s="35"/>
    </row>
    <row r="311" spans="1:2" s="14" customFormat="1" ht="18">
      <c r="A311" s="35"/>
      <c r="B311" s="35"/>
    </row>
    <row r="312" spans="1:2" s="14" customFormat="1" ht="18">
      <c r="A312" s="35"/>
      <c r="B312" s="35"/>
    </row>
    <row r="313" spans="1:2" s="14" customFormat="1" ht="18">
      <c r="A313" s="35"/>
      <c r="B313" s="35"/>
    </row>
    <row r="314" spans="1:2" s="14" customFormat="1" ht="18">
      <c r="A314" s="35"/>
      <c r="B314" s="35"/>
    </row>
    <row r="315" spans="1:2" s="14" customFormat="1" ht="18">
      <c r="A315" s="35"/>
      <c r="B315" s="35"/>
    </row>
    <row r="316" spans="1:2" s="14" customFormat="1" ht="18">
      <c r="A316" s="35"/>
      <c r="B316" s="35"/>
    </row>
    <row r="317" spans="1:2" s="14" customFormat="1" ht="18">
      <c r="A317" s="35"/>
      <c r="B317" s="35"/>
    </row>
    <row r="318" spans="1:2" s="14" customFormat="1" ht="18">
      <c r="A318" s="35"/>
      <c r="B318" s="35"/>
    </row>
    <row r="319" spans="1:2" s="14" customFormat="1" ht="18">
      <c r="A319" s="35"/>
      <c r="B319" s="35"/>
    </row>
    <row r="320" spans="1:2" s="14" customFormat="1" ht="18">
      <c r="A320" s="35"/>
      <c r="B320" s="35"/>
    </row>
    <row r="321" spans="1:2" s="14" customFormat="1" ht="18">
      <c r="A321" s="35"/>
      <c r="B321" s="35"/>
    </row>
    <row r="322" spans="1:2" s="14" customFormat="1" ht="18">
      <c r="A322" s="35"/>
      <c r="B322" s="35"/>
    </row>
    <row r="323" spans="1:2" s="14" customFormat="1" ht="18">
      <c r="A323" s="35"/>
      <c r="B323" s="35"/>
    </row>
    <row r="324" spans="1:2" s="14" customFormat="1" ht="18">
      <c r="A324" s="35"/>
      <c r="B324" s="35"/>
    </row>
    <row r="325" spans="1:2" s="14" customFormat="1" ht="18">
      <c r="A325" s="35"/>
      <c r="B325" s="35"/>
    </row>
    <row r="326" spans="1:2" s="14" customFormat="1" ht="18">
      <c r="A326" s="35"/>
      <c r="B326" s="35"/>
    </row>
    <row r="327" spans="1:2" s="14" customFormat="1" ht="18">
      <c r="A327" s="35"/>
      <c r="B327" s="35"/>
    </row>
    <row r="328" spans="1:2" s="14" customFormat="1" ht="18">
      <c r="A328" s="35"/>
      <c r="B328" s="35"/>
    </row>
    <row r="329" spans="1:2" s="14" customFormat="1" ht="18">
      <c r="A329" s="35"/>
      <c r="B329" s="35"/>
    </row>
    <row r="330" spans="1:2" s="14" customFormat="1" ht="18">
      <c r="A330" s="35"/>
      <c r="B330" s="35"/>
    </row>
    <row r="331" spans="1:2" s="14" customFormat="1" ht="18">
      <c r="A331" s="35"/>
      <c r="B331" s="35"/>
    </row>
    <row r="332" spans="1:2" s="14" customFormat="1" ht="18">
      <c r="A332" s="35"/>
      <c r="B332" s="35"/>
    </row>
    <row r="333" spans="1:2" s="14" customFormat="1" ht="18">
      <c r="A333" s="35"/>
      <c r="B333" s="35"/>
    </row>
    <row r="334" spans="1:2" s="14" customFormat="1" ht="18">
      <c r="A334" s="35"/>
      <c r="B334" s="35"/>
    </row>
    <row r="335" spans="1:2" s="14" customFormat="1" ht="18">
      <c r="A335" s="35"/>
      <c r="B335" s="35"/>
    </row>
    <row r="336" spans="1:2" s="14" customFormat="1" ht="18">
      <c r="A336" s="35"/>
      <c r="B336" s="35"/>
    </row>
    <row r="337" spans="1:2" s="14" customFormat="1" ht="18">
      <c r="A337" s="35"/>
      <c r="B337" s="35"/>
    </row>
    <row r="338" spans="1:2" s="14" customFormat="1" ht="18">
      <c r="A338" s="35"/>
      <c r="B338" s="35"/>
    </row>
    <row r="339" spans="1:2" ht="18">
      <c r="A339" s="4"/>
      <c r="B339" s="1"/>
    </row>
    <row r="340" spans="1:2" ht="18">
      <c r="A340" s="4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  <row r="390" spans="1:2" ht="15">
      <c r="A390" s="1"/>
      <c r="B390" s="1"/>
    </row>
    <row r="391" spans="1:2" ht="15">
      <c r="A391" s="1"/>
      <c r="B391" s="1"/>
    </row>
    <row r="392" spans="1:2" ht="15">
      <c r="A392" s="1"/>
      <c r="B392" s="1"/>
    </row>
    <row r="393" spans="1:2" ht="15">
      <c r="A393" s="1"/>
      <c r="B393" s="1"/>
    </row>
    <row r="394" spans="1:2" ht="15">
      <c r="A394" s="1"/>
      <c r="B394" s="1"/>
    </row>
    <row r="395" spans="1:2" ht="15">
      <c r="A395" s="1"/>
      <c r="B395" s="1"/>
    </row>
    <row r="396" spans="1:2" ht="15">
      <c r="A396" s="1"/>
      <c r="B396" s="1"/>
    </row>
    <row r="397" spans="1:2" ht="15">
      <c r="A397" s="1"/>
      <c r="B397" s="1"/>
    </row>
    <row r="398" spans="1:2" ht="15">
      <c r="A398" s="1"/>
      <c r="B398" s="1"/>
    </row>
    <row r="399" spans="1:2" ht="15">
      <c r="A399" s="1"/>
      <c r="B399" s="1"/>
    </row>
    <row r="400" spans="1:2" ht="15">
      <c r="A400" s="1"/>
      <c r="B400" s="1"/>
    </row>
    <row r="401" spans="1:2" ht="15">
      <c r="A401" s="1"/>
      <c r="B401" s="1"/>
    </row>
    <row r="402" spans="1:2" ht="15">
      <c r="A402" s="1"/>
      <c r="B402" s="1"/>
    </row>
    <row r="403" spans="1:2" ht="15">
      <c r="A403" s="1"/>
      <c r="B403" s="1"/>
    </row>
    <row r="404" spans="1:2" ht="15">
      <c r="A404" s="1"/>
      <c r="B404" s="1"/>
    </row>
    <row r="405" spans="1:2" ht="15">
      <c r="A405" s="1"/>
      <c r="B405" s="1"/>
    </row>
    <row r="406" spans="1:2" ht="15">
      <c r="A406" s="1"/>
      <c r="B406" s="1"/>
    </row>
    <row r="407" spans="1:2" ht="15">
      <c r="A407" s="1"/>
      <c r="B407" s="1"/>
    </row>
    <row r="408" spans="1:2" ht="15">
      <c r="A408" s="1"/>
      <c r="B408" s="1"/>
    </row>
    <row r="409" spans="1:2" ht="15">
      <c r="A409" s="1"/>
      <c r="B409" s="1"/>
    </row>
    <row r="410" spans="1:2" ht="15">
      <c r="A410" s="1"/>
      <c r="B410" s="1"/>
    </row>
    <row r="411" spans="1:2" ht="15">
      <c r="A411" s="1"/>
      <c r="B411" s="1"/>
    </row>
    <row r="412" spans="1:2" ht="15">
      <c r="A412" s="1"/>
      <c r="B412" s="1"/>
    </row>
    <row r="413" spans="1:2" ht="15">
      <c r="A413" s="1"/>
      <c r="B413" s="1"/>
    </row>
    <row r="414" spans="1:2" ht="15">
      <c r="A414" s="1"/>
      <c r="B414" s="1"/>
    </row>
    <row r="415" spans="1:2" ht="15">
      <c r="A415" s="1"/>
      <c r="B415" s="1"/>
    </row>
    <row r="416" spans="1:2" ht="15">
      <c r="A416" s="1"/>
      <c r="B416" s="1"/>
    </row>
    <row r="417" spans="1:2" ht="15">
      <c r="A417" s="1"/>
      <c r="B417" s="1"/>
    </row>
    <row r="418" spans="1:2" ht="15">
      <c r="A418" s="1"/>
      <c r="B418" s="1"/>
    </row>
    <row r="419" spans="1:2" ht="15">
      <c r="A419" s="1"/>
      <c r="B419" s="1"/>
    </row>
    <row r="420" spans="1:2" ht="15">
      <c r="A420" s="1"/>
      <c r="B420" s="1"/>
    </row>
    <row r="421" spans="1:2" ht="15">
      <c r="A421" s="1"/>
      <c r="B421" s="1"/>
    </row>
    <row r="422" spans="1:2" ht="15">
      <c r="A422" s="1"/>
      <c r="B422" s="1"/>
    </row>
    <row r="423" spans="1:2" ht="15">
      <c r="A423" s="1"/>
      <c r="B423" s="1"/>
    </row>
    <row r="424" spans="1:2" ht="15">
      <c r="A424" s="1"/>
      <c r="B424" s="1"/>
    </row>
    <row r="425" spans="1:2" ht="15">
      <c r="A425" s="1"/>
      <c r="B425" s="1"/>
    </row>
    <row r="426" spans="1:2" ht="15">
      <c r="A426" s="1"/>
      <c r="B426" s="1"/>
    </row>
    <row r="427" spans="1:2" ht="15">
      <c r="A427" s="1"/>
      <c r="B427" s="1"/>
    </row>
    <row r="428" spans="1:2" ht="15">
      <c r="A428" s="1"/>
      <c r="B428" s="1"/>
    </row>
    <row r="429" spans="1:2" ht="15">
      <c r="A429" s="1"/>
      <c r="B429" s="1"/>
    </row>
    <row r="430" spans="1:2" ht="15">
      <c r="A430" s="1"/>
      <c r="B430" s="1"/>
    </row>
    <row r="431" spans="1:2" ht="15">
      <c r="A431" s="1"/>
      <c r="B431" s="1"/>
    </row>
    <row r="432" spans="1:2" ht="15">
      <c r="A432" s="1"/>
      <c r="B432" s="1"/>
    </row>
    <row r="433" spans="1:2" ht="15">
      <c r="A433" s="1"/>
      <c r="B433" s="1"/>
    </row>
    <row r="434" spans="1:2" ht="15">
      <c r="A434" s="1"/>
      <c r="B434" s="1"/>
    </row>
    <row r="435" spans="1:2" ht="15">
      <c r="A435" s="1"/>
      <c r="B435" s="2"/>
    </row>
    <row r="436" spans="1:2" ht="15">
      <c r="A436" s="1"/>
      <c r="B436" s="2"/>
    </row>
    <row r="437" spans="1:2" ht="15">
      <c r="A437" s="1"/>
      <c r="B437" s="2"/>
    </row>
    <row r="438" spans="1:2" ht="15">
      <c r="A438" s="1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</sheetData>
  <sheetProtection/>
  <mergeCells count="19">
    <mergeCell ref="C15:G15"/>
    <mergeCell ref="C8:G8"/>
    <mergeCell ref="C9:G9"/>
    <mergeCell ref="C10:G10"/>
    <mergeCell ref="C11:G11"/>
    <mergeCell ref="C12:G12"/>
    <mergeCell ref="C13:G13"/>
    <mergeCell ref="C3:G3"/>
    <mergeCell ref="C4:G4"/>
    <mergeCell ref="C5:G5"/>
    <mergeCell ref="C6:G6"/>
    <mergeCell ref="C7:G7"/>
    <mergeCell ref="C14:G14"/>
    <mergeCell ref="A1:B16"/>
    <mergeCell ref="B21:B24"/>
    <mergeCell ref="A25:B25"/>
    <mergeCell ref="B29:B30"/>
    <mergeCell ref="A29:A30"/>
  </mergeCells>
  <printOptions/>
  <pageMargins left="0" right="0" top="0" bottom="0" header="0" footer="0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Колечкина</cp:lastModifiedBy>
  <cp:lastPrinted>2019-12-16T10:05:22Z</cp:lastPrinted>
  <dcterms:created xsi:type="dcterms:W3CDTF">2008-10-21T11:31:35Z</dcterms:created>
  <dcterms:modified xsi:type="dcterms:W3CDTF">2019-12-17T02:38:11Z</dcterms:modified>
  <cp:category/>
  <cp:version/>
  <cp:contentType/>
  <cp:contentStatus/>
</cp:coreProperties>
</file>